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Гончарова_с\Desktop\Проект Плана реализации ,25.12.2023\"/>
    </mc:Choice>
  </mc:AlternateContent>
  <xr:revisionPtr revIDLastSave="0" documentId="13_ncr:1_{541719FE-A08A-47A1-B75C-E9CC7C47A8E7}" xr6:coauthVersionLast="45" xr6:coauthVersionMax="45" xr10:uidLastSave="{00000000-0000-0000-0000-000000000000}"/>
  <bookViews>
    <workbookView xWindow="-120" yWindow="-120" windowWidth="29040" windowHeight="15840" firstSheet="2" activeTab="2" xr2:uid="{00000000-000D-0000-FFFF-FFFF00000000}"/>
  </bookViews>
  <sheets>
    <sheet name="пример" sheetId="8" state="hidden" r:id="rId1"/>
    <sheet name="квартальный отчет Вариант 1" sheetId="4" state="hidden" r:id="rId2"/>
    <sheet name="проект Плана реализации" sheetId="21" r:id="rId3"/>
  </sheets>
  <externalReferences>
    <externalReference r:id="rId4"/>
    <externalReference r:id="rId5"/>
    <externalReference r:id="rId6"/>
  </externalReferences>
  <definedNames>
    <definedName name="_xlnm._FilterDatabase" localSheetId="0" hidden="1">пример!$A$3:$O$16</definedName>
    <definedName name="_xlnm._FilterDatabase" localSheetId="2" hidden="1">'проект Плана реализации'!$A$11:$M$263</definedName>
    <definedName name="километр" localSheetId="1">#REF!</definedName>
    <definedName name="километр" localSheetId="0">#REF!</definedName>
    <definedName name="километр">#REF!</definedName>
    <definedName name="_xlnm.Print_Area" localSheetId="2">'проект Плана реализации'!$A$1:$M$272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231" i="21" l="1"/>
  <c r="I231" i="21"/>
  <c r="G232" i="21"/>
  <c r="G231" i="21"/>
  <c r="M231" i="21"/>
  <c r="L231" i="21"/>
  <c r="K231" i="21"/>
  <c r="F239" i="21"/>
  <c r="K67" i="21" l="1"/>
  <c r="L202" i="21"/>
  <c r="L201" i="21"/>
  <c r="L166" i="21"/>
  <c r="K162" i="21" l="1"/>
  <c r="K30" i="21"/>
  <c r="K40" i="21"/>
  <c r="L36" i="21"/>
  <c r="L27" i="21" s="1"/>
  <c r="M27" i="21"/>
  <c r="K27" i="21" l="1"/>
  <c r="M143" i="21"/>
  <c r="L143" i="21"/>
  <c r="K143" i="21"/>
  <c r="J143" i="21"/>
  <c r="I143" i="21"/>
  <c r="G143" i="21"/>
  <c r="I119" i="21"/>
  <c r="I200" i="21" l="1"/>
  <c r="G76" i="21" l="1"/>
  <c r="G141" i="21"/>
  <c r="K266" i="21" l="1"/>
  <c r="G266" i="21"/>
  <c r="J232" i="21"/>
  <c r="I232" i="21"/>
  <c r="M227" i="21"/>
  <c r="L227" i="21"/>
  <c r="K227" i="21"/>
  <c r="M200" i="21" l="1"/>
  <c r="L200" i="21"/>
  <c r="K200" i="21"/>
  <c r="J200" i="21"/>
  <c r="L138" i="21"/>
  <c r="L173" i="21"/>
  <c r="K138" i="21"/>
  <c r="M192" i="21"/>
  <c r="L192" i="21"/>
  <c r="K192" i="21"/>
  <c r="J192" i="21"/>
  <c r="I192" i="21"/>
  <c r="G192" i="21"/>
  <c r="K193" i="21"/>
  <c r="J173" i="21"/>
  <c r="I173" i="21"/>
  <c r="G173" i="21"/>
  <c r="J24" i="21"/>
  <c r="I24" i="21"/>
  <c r="G24" i="21"/>
  <c r="M74" i="21"/>
  <c r="L74" i="21"/>
  <c r="K74" i="21"/>
  <c r="J75" i="21"/>
  <c r="J74" i="21"/>
  <c r="I75" i="21"/>
  <c r="I74" i="21"/>
  <c r="G75" i="21"/>
  <c r="G74" i="21"/>
  <c r="M62" i="21"/>
  <c r="L62" i="21"/>
  <c r="K62" i="21"/>
  <c r="M66" i="21"/>
  <c r="K66" i="21"/>
  <c r="L66" i="21"/>
  <c r="D64" i="21"/>
  <c r="G66" i="21"/>
  <c r="I66" i="21"/>
  <c r="J66" i="21"/>
  <c r="G71" i="21"/>
  <c r="G70" i="21" s="1"/>
  <c r="I71" i="21"/>
  <c r="I70" i="21" s="1"/>
  <c r="J71" i="21"/>
  <c r="J70" i="21" s="1"/>
  <c r="K71" i="21"/>
  <c r="L71" i="21"/>
  <c r="M71" i="21"/>
  <c r="I76" i="21"/>
  <c r="J76" i="21"/>
  <c r="J27" i="21"/>
  <c r="I27" i="21"/>
  <c r="G27" i="21"/>
  <c r="L141" i="21" l="1"/>
  <c r="M70" i="21"/>
  <c r="K70" i="21"/>
  <c r="L70" i="21"/>
  <c r="K17" i="21" l="1"/>
  <c r="M17" i="21" l="1"/>
  <c r="L17" i="21"/>
  <c r="J17" i="21"/>
  <c r="I17" i="21"/>
  <c r="I13" i="21" s="1"/>
  <c r="G17" i="21"/>
  <c r="M173" i="21" l="1"/>
  <c r="K173" i="21"/>
  <c r="K141" i="21" l="1"/>
  <c r="J118" i="21" l="1"/>
  <c r="I118" i="21"/>
  <c r="G118" i="21"/>
  <c r="M118" i="21"/>
  <c r="L118" i="21"/>
  <c r="K118" i="21"/>
  <c r="A122" i="21"/>
  <c r="B122" i="21"/>
  <c r="C122" i="21"/>
  <c r="D122" i="21"/>
  <c r="E122" i="21"/>
  <c r="F122" i="21"/>
  <c r="A189" i="21" l="1"/>
  <c r="B189" i="21"/>
  <c r="C189" i="21"/>
  <c r="E189" i="21"/>
  <c r="L190" i="21" l="1"/>
  <c r="M190" i="21"/>
  <c r="K190" i="21"/>
  <c r="K220" i="21" l="1"/>
  <c r="K15" i="21"/>
  <c r="J138" i="21" l="1"/>
  <c r="I138" i="21"/>
  <c r="J15" i="21" l="1"/>
  <c r="K206" i="21"/>
  <c r="A260" i="21" l="1"/>
  <c r="B260" i="21"/>
  <c r="C260" i="21"/>
  <c r="A250" i="21"/>
  <c r="B250" i="21"/>
  <c r="C250" i="21"/>
  <c r="F250" i="21"/>
  <c r="A249" i="21"/>
  <c r="B249" i="21"/>
  <c r="C249" i="21"/>
  <c r="D249" i="21"/>
  <c r="E249" i="21"/>
  <c r="F249" i="21"/>
  <c r="A248" i="21"/>
  <c r="B248" i="21"/>
  <c r="C248" i="21"/>
  <c r="E248" i="21"/>
  <c r="F248" i="21"/>
  <c r="A245" i="21"/>
  <c r="B245" i="21"/>
  <c r="C245" i="21"/>
  <c r="E245" i="21"/>
  <c r="F245" i="21"/>
  <c r="A244" i="21"/>
  <c r="B244" i="21"/>
  <c r="C244" i="21"/>
  <c r="F244" i="21"/>
  <c r="A243" i="21"/>
  <c r="B243" i="21"/>
  <c r="C243" i="21"/>
  <c r="E243" i="21"/>
  <c r="F243" i="21"/>
  <c r="A241" i="21"/>
  <c r="B241" i="21"/>
  <c r="C241" i="21"/>
  <c r="E241" i="21"/>
  <c r="F241" i="21"/>
  <c r="A239" i="21"/>
  <c r="B239" i="21"/>
  <c r="C239" i="21"/>
  <c r="M266" i="21" l="1"/>
  <c r="L266" i="21"/>
  <c r="K265" i="21"/>
  <c r="J266" i="21"/>
  <c r="J265" i="21" s="1"/>
  <c r="I266" i="21"/>
  <c r="I265" i="21" s="1"/>
  <c r="G265" i="21"/>
  <c r="M224" i="21"/>
  <c r="L224" i="21"/>
  <c r="K224" i="21"/>
  <c r="J224" i="21"/>
  <c r="I224" i="21"/>
  <c r="G224" i="21"/>
  <c r="F224" i="21"/>
  <c r="D220" i="21"/>
  <c r="M218" i="21"/>
  <c r="L218" i="21"/>
  <c r="K218" i="21"/>
  <c r="J218" i="21"/>
  <c r="I218" i="21"/>
  <c r="A218" i="21"/>
  <c r="B218" i="21"/>
  <c r="C218" i="21"/>
  <c r="D218" i="21"/>
  <c r="F218" i="21"/>
  <c r="G218" i="21"/>
  <c r="E219" i="21"/>
  <c r="F219" i="21"/>
  <c r="G220" i="21"/>
  <c r="G221" i="21"/>
  <c r="M221" i="21"/>
  <c r="L221" i="21"/>
  <c r="K221" i="21"/>
  <c r="J221" i="21"/>
  <c r="J220" i="21" s="1"/>
  <c r="I221" i="21"/>
  <c r="I220" i="21" s="1"/>
  <c r="E222" i="21"/>
  <c r="M220" i="21"/>
  <c r="L220" i="21"/>
  <c r="M211" i="21"/>
  <c r="L211" i="21"/>
  <c r="K211" i="21"/>
  <c r="J211" i="21"/>
  <c r="I211" i="21"/>
  <c r="G211" i="21"/>
  <c r="F211" i="21"/>
  <c r="I199" i="21"/>
  <c r="L193" i="21"/>
  <c r="L135" i="21" s="1"/>
  <c r="G193" i="21"/>
  <c r="G142" i="21" s="1"/>
  <c r="D178" i="21"/>
  <c r="A174" i="21"/>
  <c r="B174" i="21"/>
  <c r="C174" i="21"/>
  <c r="I141" i="21"/>
  <c r="I135" i="21" s="1"/>
  <c r="A172" i="21"/>
  <c r="B172" i="21"/>
  <c r="C172" i="21"/>
  <c r="E172" i="21"/>
  <c r="L265" i="21" l="1"/>
  <c r="M265" i="21"/>
  <c r="J199" i="21"/>
  <c r="I198" i="21"/>
  <c r="I197" i="21" s="1"/>
  <c r="J114" i="21"/>
  <c r="I114" i="21"/>
  <c r="G114" i="21"/>
  <c r="H131" i="21"/>
  <c r="H133" i="21"/>
  <c r="A134" i="21"/>
  <c r="B134" i="21"/>
  <c r="C134" i="21"/>
  <c r="D134" i="21"/>
  <c r="E134" i="21"/>
  <c r="F134" i="21"/>
  <c r="A133" i="21"/>
  <c r="B133" i="21"/>
  <c r="C133" i="21"/>
  <c r="D133" i="21"/>
  <c r="E133" i="21"/>
  <c r="F133" i="21"/>
  <c r="G133" i="21"/>
  <c r="G119" i="21" s="1"/>
  <c r="A132" i="21"/>
  <c r="B132" i="21"/>
  <c r="C132" i="21"/>
  <c r="D132" i="21"/>
  <c r="E132" i="21"/>
  <c r="F132" i="21"/>
  <c r="A131" i="21"/>
  <c r="B131" i="21"/>
  <c r="C131" i="21"/>
  <c r="D131" i="21"/>
  <c r="E131" i="21"/>
  <c r="F131" i="21"/>
  <c r="A129" i="21"/>
  <c r="B129" i="21"/>
  <c r="C129" i="21"/>
  <c r="D129" i="21"/>
  <c r="E129" i="21"/>
  <c r="F129" i="21"/>
  <c r="A127" i="21"/>
  <c r="B127" i="21"/>
  <c r="C127" i="21"/>
  <c r="D127" i="21"/>
  <c r="E127" i="21"/>
  <c r="F127" i="21"/>
  <c r="A126" i="21"/>
  <c r="B126" i="21"/>
  <c r="C126" i="21"/>
  <c r="D126" i="21"/>
  <c r="E126" i="21"/>
  <c r="F126" i="21"/>
  <c r="A125" i="21"/>
  <c r="B125" i="21"/>
  <c r="C125" i="21"/>
  <c r="D125" i="21"/>
  <c r="E125" i="21"/>
  <c r="F125" i="21"/>
  <c r="A124" i="21"/>
  <c r="B124" i="21"/>
  <c r="C124" i="21"/>
  <c r="D124" i="21"/>
  <c r="E124" i="21"/>
  <c r="F124" i="21"/>
  <c r="A123" i="21"/>
  <c r="B123" i="21"/>
  <c r="C123" i="21"/>
  <c r="D123" i="21"/>
  <c r="E123" i="21"/>
  <c r="E120" i="21"/>
  <c r="F120" i="21"/>
  <c r="K113" i="21"/>
  <c r="K108" i="21"/>
  <c r="G104" i="21"/>
  <c r="I59" i="21" l="1"/>
  <c r="G59" i="21"/>
  <c r="G57" i="21"/>
  <c r="E62" i="21"/>
  <c r="E63" i="21" s="1"/>
  <c r="F62" i="21"/>
  <c r="F111" i="21"/>
  <c r="M262" i="21" l="1"/>
  <c r="L262" i="21"/>
  <c r="K262" i="21"/>
  <c r="K226" i="21" s="1"/>
  <c r="J119" i="21"/>
  <c r="E213" i="21" l="1"/>
  <c r="E214" i="21" s="1"/>
  <c r="M193" i="21" l="1"/>
  <c r="J193" i="21"/>
  <c r="J142" i="21" s="1"/>
  <c r="I193" i="21"/>
  <c r="I142" i="21" s="1"/>
  <c r="L111" i="21" l="1"/>
  <c r="M113" i="21"/>
  <c r="L113" i="21"/>
  <c r="E200" i="21" l="1"/>
  <c r="G200" i="21"/>
  <c r="M24" i="21"/>
  <c r="M16" i="21" s="1"/>
  <c r="L24" i="21"/>
  <c r="L16" i="21" s="1"/>
  <c r="K24" i="21"/>
  <c r="K16" i="21" s="1"/>
  <c r="K13" i="21" s="1"/>
  <c r="J62" i="21"/>
  <c r="I62" i="21"/>
  <c r="G62" i="21"/>
  <c r="G61" i="21" s="1"/>
  <c r="J217" i="21"/>
  <c r="I217" i="21"/>
  <c r="E225" i="21"/>
  <c r="E206" i="21"/>
  <c r="E208" i="21" s="1"/>
  <c r="M217" i="21"/>
  <c r="L217" i="21"/>
  <c r="K217" i="21"/>
  <c r="M209" i="21"/>
  <c r="L209" i="21"/>
  <c r="K209" i="21"/>
  <c r="I209" i="21"/>
  <c r="F210" i="21"/>
  <c r="M206" i="21"/>
  <c r="L206" i="21"/>
  <c r="E215" i="21"/>
  <c r="E216" i="21" s="1"/>
  <c r="M215" i="21"/>
  <c r="L215" i="21"/>
  <c r="K215" i="21"/>
  <c r="J215" i="21"/>
  <c r="I215" i="21"/>
  <c r="G215" i="21"/>
  <c r="F215" i="21"/>
  <c r="M213" i="21"/>
  <c r="L213" i="21"/>
  <c r="K213" i="21"/>
  <c r="J213" i="21"/>
  <c r="I213" i="21"/>
  <c r="G213" i="21"/>
  <c r="F213" i="21"/>
  <c r="F221" i="21" s="1"/>
  <c r="J206" i="21"/>
  <c r="I206" i="21"/>
  <c r="G206" i="21"/>
  <c r="G203" i="21" s="1"/>
  <c r="F206" i="21"/>
  <c r="J198" i="21"/>
  <c r="J197" i="21" s="1"/>
  <c r="F200" i="21"/>
  <c r="M198" i="21"/>
  <c r="L198" i="21"/>
  <c r="K198" i="21"/>
  <c r="G198" i="21"/>
  <c r="F198" i="21"/>
  <c r="J57" i="21"/>
  <c r="M136" i="21"/>
  <c r="L136" i="21"/>
  <c r="K136" i="21"/>
  <c r="J136" i="21"/>
  <c r="I136" i="21"/>
  <c r="G136" i="21"/>
  <c r="J113" i="21"/>
  <c r="I113" i="21"/>
  <c r="G113" i="21"/>
  <c r="M111" i="21"/>
  <c r="K111" i="21"/>
  <c r="K104" i="21" s="1"/>
  <c r="J111" i="21"/>
  <c r="I111" i="21"/>
  <c r="G111" i="21"/>
  <c r="M108" i="21"/>
  <c r="L108" i="21"/>
  <c r="J108" i="21"/>
  <c r="I108" i="21"/>
  <c r="G108" i="21"/>
  <c r="M61" i="21"/>
  <c r="L61" i="21"/>
  <c r="M57" i="21"/>
  <c r="L57" i="21"/>
  <c r="K57" i="21"/>
  <c r="I57" i="21"/>
  <c r="G26" i="21"/>
  <c r="M59" i="21"/>
  <c r="L59" i="21"/>
  <c r="K59" i="21"/>
  <c r="J59" i="21"/>
  <c r="J16" i="21"/>
  <c r="I16" i="21"/>
  <c r="I14" i="21" s="1"/>
  <c r="G16" i="21"/>
  <c r="G15" i="21"/>
  <c r="G13" i="21" s="1"/>
  <c r="M15" i="21"/>
  <c r="L15" i="21"/>
  <c r="I15" i="21"/>
  <c r="J227" i="21"/>
  <c r="J226" i="21" s="1"/>
  <c r="I227" i="21"/>
  <c r="I226" i="21" s="1"/>
  <c r="G227" i="21"/>
  <c r="G226" i="21" s="1"/>
  <c r="M223" i="21"/>
  <c r="L223" i="21"/>
  <c r="K223" i="21"/>
  <c r="J205" i="21"/>
  <c r="I205" i="21"/>
  <c r="G205" i="21"/>
  <c r="J204" i="21"/>
  <c r="I204" i="21"/>
  <c r="G204" i="21"/>
  <c r="J203" i="21"/>
  <c r="I203" i="21"/>
  <c r="J141" i="21"/>
  <c r="J135" i="21" s="1"/>
  <c r="G138" i="21"/>
  <c r="G135" i="21" s="1"/>
  <c r="M138" i="21"/>
  <c r="M119" i="21"/>
  <c r="L119" i="21"/>
  <c r="G223" i="21"/>
  <c r="I104" i="21"/>
  <c r="J104" i="21"/>
  <c r="Q10" i="4"/>
  <c r="K5" i="8"/>
  <c r="M5" i="8"/>
  <c r="N5" i="8"/>
  <c r="O5" i="8"/>
  <c r="L6" i="8"/>
  <c r="L7" i="8"/>
  <c r="L8" i="8"/>
  <c r="L9" i="8"/>
  <c r="K10" i="8"/>
  <c r="M10" i="8"/>
  <c r="N10" i="8"/>
  <c r="O10" i="8"/>
  <c r="L11" i="8"/>
  <c r="L12" i="8"/>
  <c r="L13" i="8"/>
  <c r="L14" i="8"/>
  <c r="L15" i="8"/>
  <c r="L16" i="8"/>
  <c r="L17" i="8"/>
  <c r="L18" i="8"/>
  <c r="K203" i="21" l="1"/>
  <c r="L203" i="21"/>
  <c r="M203" i="21"/>
  <c r="L10" i="8"/>
  <c r="K135" i="21"/>
  <c r="L5" i="8"/>
  <c r="M226" i="21"/>
  <c r="L226" i="21"/>
  <c r="L197" i="21"/>
  <c r="M13" i="21"/>
  <c r="E207" i="21"/>
  <c r="G197" i="21"/>
  <c r="L104" i="21"/>
  <c r="L13" i="21"/>
  <c r="J26" i="21"/>
  <c r="M104" i="21"/>
  <c r="K197" i="21"/>
  <c r="M26" i="21"/>
  <c r="M197" i="21"/>
  <c r="M141" i="21"/>
  <c r="I26" i="21"/>
  <c r="K61" i="21"/>
  <c r="K26" i="21"/>
  <c r="L26" i="21"/>
  <c r="M135" i="21" l="1"/>
  <c r="K12" i="21"/>
  <c r="L12" i="21"/>
  <c r="M12" i="21" l="1"/>
</calcChain>
</file>

<file path=xl/sharedStrings.xml><?xml version="1.0" encoding="utf-8"?>
<sst xmlns="http://schemas.openxmlformats.org/spreadsheetml/2006/main" count="1419" uniqueCount="418">
  <si>
    <t>Учреждение 1</t>
  </si>
  <si>
    <t>…</t>
  </si>
  <si>
    <t>Учреждение 2</t>
  </si>
  <si>
    <t>№ основного мероприятия программы</t>
  </si>
  <si>
    <t>Код направления расходов</t>
  </si>
  <si>
    <t>ххххх</t>
  </si>
  <si>
    <t>Цель предоставления субсидии/Планируемый результат закупки товаров, выполнения работ, оказания услуг</t>
  </si>
  <si>
    <t>Мероприятие 1</t>
  </si>
  <si>
    <t>Мероприятие 2</t>
  </si>
  <si>
    <t>Мероприятие v</t>
  </si>
  <si>
    <t>Основное мероприятие/Направление расходов/Мероприятие или Учреждение - получатель субсидии</t>
  </si>
  <si>
    <t>Учреждение  v</t>
  </si>
  <si>
    <t>Сума финансового обеспечения по годам реализации, руб.</t>
  </si>
  <si>
    <t>Х</t>
  </si>
  <si>
    <t>n</t>
  </si>
  <si>
    <t>(n+1)</t>
  </si>
  <si>
    <t>(n+2)</t>
  </si>
  <si>
    <t>Показатель выполнения мероприятия</t>
  </si>
  <si>
    <t>Наименование показателя</t>
  </si>
  <si>
    <t>ед. изм.</t>
  </si>
  <si>
    <t>плановое значение</t>
  </si>
  <si>
    <t>M</t>
  </si>
  <si>
    <t>Наименование  основного мероприятия  R</t>
  </si>
  <si>
    <t>M.N</t>
  </si>
  <si>
    <t>Наименование направления расходов N</t>
  </si>
  <si>
    <t>M.N.1</t>
  </si>
  <si>
    <t>M.N.2</t>
  </si>
  <si>
    <t>M.N.v</t>
  </si>
  <si>
    <t>M.(N+1)</t>
  </si>
  <si>
    <t>Наименование направления расходов (N+1)</t>
  </si>
  <si>
    <t>M.(N+1).1</t>
  </si>
  <si>
    <t>M.(N+1).2</t>
  </si>
  <si>
    <t>M.(N+1).v</t>
  </si>
  <si>
    <t>(M+1)</t>
  </si>
  <si>
    <t>Наименование основного мероприятия (N+1)</t>
  </si>
  <si>
    <t>….</t>
  </si>
  <si>
    <t>……</t>
  </si>
  <si>
    <t>Финансовое обеспечение в текущем финансовом году, руб.</t>
  </si>
  <si>
    <t>плановое значение на 01.01.n</t>
  </si>
  <si>
    <t>изменения за отчетный период</t>
  </si>
  <si>
    <t>плановое значение на конец отчетного периода</t>
  </si>
  <si>
    <t>фактическое значение на конец отчетного периода</t>
  </si>
  <si>
    <t>изменения за отчетный период (+/ -)</t>
  </si>
  <si>
    <t>кассове расходы на конец отчетного периода</t>
  </si>
  <si>
    <t>Кассовые расходы МАУ /МБУ</t>
  </si>
  <si>
    <t xml:space="preserve">Пояснения </t>
  </si>
  <si>
    <t>Всего на плановый период</t>
  </si>
  <si>
    <t>(n-1)</t>
  </si>
  <si>
    <t>Код основного мероприятия</t>
  </si>
  <si>
    <t>КВР</t>
  </si>
  <si>
    <t>Исполнитель мероприятия</t>
  </si>
  <si>
    <t>Код по СР</t>
  </si>
  <si>
    <t>Краткое наименование по СР</t>
  </si>
  <si>
    <t xml:space="preserve">Основное мероприятие/Направление расходов/Мероприятие </t>
  </si>
  <si>
    <t>Срок реализации</t>
  </si>
  <si>
    <t xml:space="preserve">M – порядковый номер основного мероприятия принимает значения начиная с «01» до «99» по количеству основных мероприятий муниципальной программы и соответствует 4-5 разряду кода целевой статьи расходов (КЦСР), указанных в доведенных до ответственного исполнителя (ответственного соисполнителя) муниципальной программы лимитах бюджетных обязательств.
N - порядковый номер направления расходов принимает значения равное  коду дополнительной классификации расходов (ДопКР), указанному в доведенных до ответственного исполнителя (ответственного соисполнителя) муниципальной программы лимитах бюджетных обязательств. Код по СР - код исполнителя мероприятия по сводному реестру участников бюджетного процесса.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 При заполнении графы 10 срок реализации указывается в формате "месяц.год"). Графа 11 заполняется с учетом следующих особенностей: -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(муниципальных предприятий, муниципальных автономных и бюджетных учреждений) при внесении изменений в утвержденный план в графе 11 указываются остатки средств субсидий, потребность в которых подтверждена; - при реализации объектов капитального строительства в графе 11 указываются  кассовые расходы исполнителя мероприятия (получателя бюджетных средств) за все годы, предшествующие планируемому, с начала реализации объекта.
Графы 14 и 15  заполняются в случае, если завершение реализации мероприятия предполагается за пределами текущего финансового года, либо планируется заключение долгосрочного муниципального контракта (договора). </t>
  </si>
  <si>
    <t xml:space="preserve">Обеспечение предоставления доступного, качественного дошкольного образования
</t>
  </si>
  <si>
    <t>Расходы на обеспечение деятельности (оказание услуг) муниципальных учреждений учреждений</t>
  </si>
  <si>
    <t>01</t>
  </si>
  <si>
    <t>02</t>
  </si>
  <si>
    <t>1201</t>
  </si>
  <si>
    <t>1202</t>
  </si>
  <si>
    <t>1203</t>
  </si>
  <si>
    <t>804</t>
  </si>
  <si>
    <t>11111</t>
  </si>
  <si>
    <t>МАДОУ 1</t>
  </si>
  <si>
    <t>Капитальный ремонт кровли</t>
  </si>
  <si>
    <t>Выполнение муниципального задания</t>
  </si>
  <si>
    <t>кол-во воспитаников</t>
  </si>
  <si>
    <t>чел.</t>
  </si>
  <si>
    <t>11112</t>
  </si>
  <si>
    <t>МАДОУ 2</t>
  </si>
  <si>
    <t>Субсидии в целях осуществления мероприятий по содержанию муниципального имущества</t>
  </si>
  <si>
    <t>ремонт санузлов</t>
  </si>
  <si>
    <t>усл.ед.</t>
  </si>
  <si>
    <t>Региональный проект "Содействие занятости женщин - создание условий дошкольного образования для детей в возрасте до трех лет"</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</si>
  <si>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</si>
  <si>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Строительство нового корпуса МАДОУ 5</t>
  </si>
  <si>
    <t>МАДОУ 5</t>
  </si>
  <si>
    <t>количество мест</t>
  </si>
  <si>
    <t>шт.</t>
  </si>
  <si>
    <t>164</t>
  </si>
  <si>
    <t>111222</t>
  </si>
  <si>
    <t>МКУ "УКС"</t>
  </si>
  <si>
    <t>Строительство детского сада по ул. Ххх</t>
  </si>
  <si>
    <t>х</t>
  </si>
  <si>
    <t>КВАРТАЛЬНЫЙ ОТЧЕТ</t>
  </si>
  <si>
    <t>о выполнении мероприятий муниципальной программы</t>
  </si>
  <si>
    <t>Ед. изм.</t>
  </si>
  <si>
    <t>03</t>
  </si>
  <si>
    <t>04</t>
  </si>
  <si>
    <t>06</t>
  </si>
  <si>
    <t>07</t>
  </si>
  <si>
    <t>08</t>
  </si>
  <si>
    <t>12</t>
  </si>
  <si>
    <t>Содержание территорий общего пользования</t>
  </si>
  <si>
    <t>Уплата имущественного и земельного налога за объекты благоустройства</t>
  </si>
  <si>
    <t>Организация озеленения территории города</t>
  </si>
  <si>
    <t>Посадка зеленых насаждений</t>
  </si>
  <si>
    <t>Организация освещения территории муниципального образования, включая архитектурную подсветку зданий, строений, сооружений</t>
  </si>
  <si>
    <t>Модернизация сетей наружного освещения</t>
  </si>
  <si>
    <t>Благоустройство территорий общего пользования</t>
  </si>
  <si>
    <t>Содержание территорий общественных кладбищ городского округа "Город Калининград"</t>
  </si>
  <si>
    <t>Охрана окружающей среды на территории городского округа</t>
  </si>
  <si>
    <t>Обустройство контейнерных площадок</t>
  </si>
  <si>
    <t>Обустройство и содержание зон рекреаций и пляжей</t>
  </si>
  <si>
    <t>Площадь территорий общего пользования</t>
  </si>
  <si>
    <t>Количество объектов</t>
  </si>
  <si>
    <t>Площадь, занятая зелеными насаждениями</t>
  </si>
  <si>
    <t>Количество светоточек</t>
  </si>
  <si>
    <t>Площадь общественных кладбищ</t>
  </si>
  <si>
    <t>Количество мероприятий</t>
  </si>
  <si>
    <t xml:space="preserve">Количество объектов  </t>
  </si>
  <si>
    <t>тыс.кв.м.</t>
  </si>
  <si>
    <t>тыс. кв.м</t>
  </si>
  <si>
    <t>ед.</t>
  </si>
  <si>
    <t>тыс. кв. м</t>
  </si>
  <si>
    <t>га</t>
  </si>
  <si>
    <t>05</t>
  </si>
  <si>
    <t>единиц</t>
  </si>
  <si>
    <t>КГХиС</t>
  </si>
  <si>
    <t>Количество благоустроенных общественных территорий</t>
  </si>
  <si>
    <t>Количество благоустроенных дворовых территорий</t>
  </si>
  <si>
    <t>Финансовая аренда (лизинг) транспортных средств и спецтехники</t>
  </si>
  <si>
    <t>Количество техники</t>
  </si>
  <si>
    <t>Организация стоков ливневых вод</t>
  </si>
  <si>
    <t>Протяженность системы водоотведения дренажных и поверхностных сточных вод</t>
  </si>
  <si>
    <t>пог.м</t>
  </si>
  <si>
    <t>Капитальные вложения в объекты муниципальной собственности в целях разработки проектной и рабочей документации</t>
  </si>
  <si>
    <t>Эксплуатация системы водоотведения дренажных и поверхностных сточных вод</t>
  </si>
  <si>
    <t>Протяженность системы водоотведения дренажных и поверхностных вод</t>
  </si>
  <si>
    <t>Изготовление геодезической и подеревной съемки, проверка сметной документации в ГАУКО "Центр проектных экспертиз" в целях подготовки проектной документации по объектам благоустройства дворовых территорий</t>
  </si>
  <si>
    <t>КМК</t>
  </si>
  <si>
    <t>Количество транспорта</t>
  </si>
  <si>
    <t>09</t>
  </si>
  <si>
    <t>Организация использования, охраны, защиты и воспроизводства городских лесов</t>
  </si>
  <si>
    <t>11</t>
  </si>
  <si>
    <t>КпСП</t>
  </si>
  <si>
    <t>Праздничное и тематическое оформление города</t>
  </si>
  <si>
    <t>Сумма финансового обеспечения по годам реализации, тыс. руб.</t>
  </si>
  <si>
    <t>Количество обустроенных контейнерных площадок</t>
  </si>
  <si>
    <t>Приложение</t>
  </si>
  <si>
    <t>к приказу комитета городского хозяйства и строительства</t>
  </si>
  <si>
    <t xml:space="preserve">Количество объектов </t>
  </si>
  <si>
    <t>Капитальные вложения в объекты муниципальной собственности</t>
  </si>
  <si>
    <t>Приспособление объекта культурного наследия регионального значения "Открытый стадион им. Вальтера Симона - стадион "Балтика" (реконструкция фонтана с благоустройством территории, прилегающей к воротам стадиона "Балтика" по пр-кту Мира в г.Калининграде), в том числе проектирование и проверка смет</t>
  </si>
  <si>
    <t>Содержание зон рекреации и пляжей</t>
  </si>
  <si>
    <r>
      <t xml:space="preserve">Региональный проект </t>
    </r>
    <r>
      <rPr>
        <b/>
        <sz val="12"/>
        <rFont val="Calibri"/>
        <family val="2"/>
        <charset val="204"/>
      </rPr>
      <t>«</t>
    </r>
    <r>
      <rPr>
        <b/>
        <sz val="12"/>
        <rFont val="Times New Roman"/>
        <family val="1"/>
        <charset val="204"/>
      </rPr>
      <t>Формирование комфортной городской среды</t>
    </r>
    <r>
      <rPr>
        <b/>
        <sz val="12"/>
        <rFont val="Calibri"/>
        <family val="2"/>
        <charset val="204"/>
      </rPr>
      <t>»</t>
    </r>
  </si>
  <si>
    <t>МКУ "КСЗ"</t>
  </si>
  <si>
    <t>МБУ "Гидротехник"</t>
  </si>
  <si>
    <t>МБУ "Чистота"</t>
  </si>
  <si>
    <t>Текущее содержание сетей наружного освещения</t>
  </si>
  <si>
    <t>МБУ "Городские леса"</t>
  </si>
  <si>
    <t>Организация мест захоронений на кладбище в пос. Медведевка и пос. Сазоновка Гурьевского района</t>
  </si>
  <si>
    <t>МБУ "УКС"</t>
  </si>
  <si>
    <t>тыс. куб.м</t>
  </si>
  <si>
    <t>Содержание городских парков</t>
  </si>
  <si>
    <t>КРДТИ</t>
  </si>
  <si>
    <t>Осуществление мероприятий по рекультивации земельных участков</t>
  </si>
  <si>
    <t xml:space="preserve">Возмещение ущерба, причиненного окружающей среде </t>
  </si>
  <si>
    <t>Количество мальков</t>
  </si>
  <si>
    <t>тыс. шт.</t>
  </si>
  <si>
    <t>от "     " ___________ 2023 г. № и-КГХиС-___</t>
  </si>
  <si>
    <t>ПЛАН</t>
  </si>
  <si>
    <r>
      <t xml:space="preserve"> реализации муниципальной программы </t>
    </r>
    <r>
      <rPr>
        <sz val="14"/>
        <color indexed="8"/>
        <rFont val="Calibri"/>
        <family val="2"/>
        <charset val="204"/>
      </rPr>
      <t>«</t>
    </r>
    <r>
      <rPr>
        <sz val="14"/>
        <color indexed="8"/>
        <rFont val="Times New Roman"/>
        <family val="1"/>
        <charset val="204"/>
      </rPr>
      <t xml:space="preserve">Формирование современной городской среды городского округа </t>
    </r>
    <r>
      <rPr>
        <sz val="14"/>
        <color indexed="8"/>
        <rFont val="Calibri"/>
        <family val="2"/>
        <charset val="204"/>
      </rPr>
      <t>«</t>
    </r>
    <r>
      <rPr>
        <sz val="14"/>
        <color indexed="8"/>
        <rFont val="Times New Roman"/>
        <family val="1"/>
        <charset val="204"/>
      </rPr>
      <t>Город Калининград</t>
    </r>
    <r>
      <rPr>
        <sz val="14"/>
        <color indexed="8"/>
        <rFont val="Calibri"/>
        <family val="2"/>
        <charset val="204"/>
      </rPr>
      <t>»</t>
    </r>
    <r>
      <rPr>
        <sz val="14"/>
        <color indexed="8"/>
        <rFont val="Times New Roman"/>
        <family val="1"/>
        <charset val="204"/>
      </rPr>
      <t xml:space="preserve"> </t>
    </r>
  </si>
  <si>
    <t>Исполнитель мероприятия муниципальной программы</t>
  </si>
  <si>
    <t>Код   основного мероприятия муниципаль-       ной программы</t>
  </si>
  <si>
    <t>Основное мероприятие муниципальной программы / направление расходов / мероприятие муниципальной программы</t>
  </si>
  <si>
    <t>Показатели выполнения основного мероприятия муниципальной программы/ направления расходов / мерпоприятия муниципальной программы</t>
  </si>
  <si>
    <t>2024 год</t>
  </si>
  <si>
    <t>2025 год</t>
  </si>
  <si>
    <t xml:space="preserve">Плановое значение </t>
  </si>
  <si>
    <t>2023 год</t>
  </si>
  <si>
    <t>Количество</t>
  </si>
  <si>
    <t>Всего по программе</t>
  </si>
  <si>
    <t>Благоустройство дворовых территорий</t>
  </si>
  <si>
    <t>Разработка проектной документации</t>
  </si>
  <si>
    <t>Разработка проектной документации на ремонт памятного знака "Часовые пояса" (ул. Шевченко)</t>
  </si>
  <si>
    <t>Разработка проектной документации на благоустройство сквера по ул. Великолукской</t>
  </si>
  <si>
    <t>85131</t>
  </si>
  <si>
    <t>85321</t>
  </si>
  <si>
    <t>Благоустройство общественных территорий</t>
  </si>
  <si>
    <t>Содержание территории городского округа</t>
  </si>
  <si>
    <t>Содержание зеленых насаждений, расположенных на территориях общего пользования</t>
  </si>
  <si>
    <t>Озеленение территорий городского округа</t>
  </si>
  <si>
    <t>Количество высаженных зеленых насаждений</t>
  </si>
  <si>
    <t>85512</t>
  </si>
  <si>
    <t>85311</t>
  </si>
  <si>
    <t xml:space="preserve"> Перемещение, хранение и утилизация брошенных транспортных средств</t>
  </si>
  <si>
    <t>45351</t>
  </si>
  <si>
    <t>45352</t>
  </si>
  <si>
    <t>Благоустройство сквера по ул. Марата - ул. Театральная ("Сквер Героев спецназа ФСБ")</t>
  </si>
  <si>
    <t>Устройство временного проезда вдоль дома № 24-30 по у. Ген. Соммера</t>
  </si>
  <si>
    <t>Капитальный ремонт городских фонтанов "Детский" и "Голубой ручей"</t>
  </si>
  <si>
    <t>Содержание территории общественных  кладбищ</t>
  </si>
  <si>
    <t>тыс.кв.м</t>
  </si>
  <si>
    <t>Количество объектов рекультивации</t>
  </si>
  <si>
    <t>Площадь обустройства мест захоронений</t>
  </si>
  <si>
    <t>Содержание рекультивированного земельного участка (полигон ТБО в г. Калининграде (Балтийское шоссе))</t>
  </si>
  <si>
    <t>S1170</t>
  </si>
  <si>
    <t>Обустройство линии электропередач в районе пляжа "Мечта"</t>
  </si>
  <si>
    <t>S1240</t>
  </si>
  <si>
    <t>Количество урн для  раздельного сбора отходов</t>
  </si>
  <si>
    <t>Количество благоустроенных общественных   территорий</t>
  </si>
  <si>
    <t>Количество благоустроенных дворовых  территорий</t>
  </si>
  <si>
    <t>Реализация программ формирования современной городской среды</t>
  </si>
  <si>
    <t>Отведение ливневых вод с территорий общего пользования</t>
  </si>
  <si>
    <t>85511</t>
  </si>
  <si>
    <t>Материально-техническое обеспечение учреждений, осуществляющих организацию ливневых стоков</t>
  </si>
  <si>
    <t>Объем сточных вод</t>
  </si>
  <si>
    <t>Содержание территории 
городского округа</t>
  </si>
  <si>
    <t>Комплект 
документации</t>
  </si>
  <si>
    <t>ед</t>
  </si>
  <si>
    <t>Благоустройство территорий общественных кладбищ</t>
  </si>
  <si>
    <t>Содержание территории 
общественных  кладбищ</t>
  </si>
  <si>
    <t>Организация мест (площадок) для накопления твердых бытовых отходов</t>
  </si>
  <si>
    <t>Осуществление благоустройства территорий</t>
  </si>
  <si>
    <t>Обустройство мест массового отдыха</t>
  </si>
  <si>
    <t xml:space="preserve">Создание условий для отдыха и рекреации в муниципальных образованиях Калининградской области </t>
  </si>
  <si>
    <t>Комплект проектной документации</t>
  </si>
  <si>
    <t>Капитальный ремонт сетей наружного освещения</t>
  </si>
  <si>
    <t>Благоустройство территории парка им. Макса Ашманна</t>
  </si>
  <si>
    <t>Содержание территории пляжа "Мечта"</t>
  </si>
  <si>
    <t>Искусственное воспроизводство молоди сига в Куршском заливе</t>
  </si>
  <si>
    <t>Реализация проектов компенсационного озеленения в рамках соглашений, подписанных с ГКУ КО "Управление дорожного хозяйства Калининградской области"</t>
  </si>
  <si>
    <t>Прием поверхностных сточных вод</t>
  </si>
  <si>
    <t>Рекультивация земельных участков</t>
  </si>
  <si>
    <t>Приобретение и установка малых архитектурных форм (урн) для раздельного накопления твердых коммунальных отходов на территории общего пользования г.Калининграда</t>
  </si>
  <si>
    <t>Прочие мероприятия в сфере благоустройства</t>
  </si>
  <si>
    <t>Комплект документации</t>
  </si>
  <si>
    <t>Площадь городских лесов</t>
  </si>
  <si>
    <t>Количество техники и оборудования</t>
  </si>
  <si>
    <t>Содержание мест массового отдыха       (оз. Шенфлиз, оз. Пелавское, Голубые озера, оз. Карповское)</t>
  </si>
  <si>
    <t>S1Ц41</t>
  </si>
  <si>
    <t xml:space="preserve">Площадь территории </t>
  </si>
  <si>
    <t>Работы по ремонту набережной Адмирала Трибуца</t>
  </si>
  <si>
    <t>Площадь территории</t>
  </si>
  <si>
    <t xml:space="preserve">Демонтаж бетонных оснований и блоков, оставшихся после сноса рекламных конструкций и НТО </t>
  </si>
  <si>
    <t>Услуги по добавлению информации об объектах уборки на соответствующие зоны уборки геоинформационной системы, эксплуатируемой муниципальным казенным учреждением «Калининградская служба заказчика» г. Калининграда</t>
  </si>
  <si>
    <t>Проведение акарицидной обработки и дератизации зеленых зон (1-2 этапы), выполнение работ по обработке территорий общего пользования от борщевика Сосновского</t>
  </si>
  <si>
    <t>Ремонт и содержание детских площадок</t>
  </si>
  <si>
    <t>Обслуживание контейнеров с устройствами для хранения специальных гигиенических наборов для сбора экскрементов собак</t>
  </si>
  <si>
    <t>Количество урн</t>
  </si>
  <si>
    <t>Установка и обслуживание биотуалетных кабин на период массовых мероприятий</t>
  </si>
  <si>
    <t>Количество кабин</t>
  </si>
  <si>
    <t xml:space="preserve">Содержание информационных щитов; выполнение работ по текущему ремонту въездных знаков "Калининград" (Советсткий пр-т, Московский, Балт.шоссе, Дзержинского, Суворова), и  "Прибрежный" (Мамоновское шоссе); работы по установке досок объявлений и щитов </t>
  </si>
  <si>
    <t>Установка информационных табличек, регламентирующих порядок выгула собак на территории, прилегающей к озеру Летнее</t>
  </si>
  <si>
    <t>Текущее содержание городских фонтанов, в т.ч. оплата электроэнергии и водоснабжения, установка фонтанного оборудования</t>
  </si>
  <si>
    <t>Уборка и санитарное содержание территорий общего пользования</t>
  </si>
  <si>
    <t>Уборка городских территорий</t>
  </si>
  <si>
    <t>Развитие и укрепление матиериально-технической базы учреждений в целях содержания территорий общего пользования</t>
  </si>
  <si>
    <t>Технологическое присоединение для электроснабжения объектов, услуги по восстановлению (переоформлению) документов о технологическом присоединении</t>
  </si>
  <si>
    <t>Изготовление инженерно-топографических материалов: мост по ул.Киевская, наб.Правая - ул.Ручейная, Сквер по ул.Комсомольская, ул.Пролетарская- Ген.-лейт.Озерова, ул.Носова, ул.Чкалова, Каштановая аллея-ул.Осипенко, Верхнеозерная - ул.Ген.лейт.Озерова</t>
  </si>
  <si>
    <t>Капитальный ремонт сети наружного освещения по ул. Новгородская</t>
  </si>
  <si>
    <t>Капитальный ремонт сети наружного освещения по ул. Пионерская, 66А</t>
  </si>
  <si>
    <t>Капитальный ремонт сети наружного освещения по ул. Магнитогорская</t>
  </si>
  <si>
    <t>Работы по благоустройству общественных территорий сквера Согласия-Елизаветинская в г. Калининграде в 2022 году</t>
  </si>
  <si>
    <t>Капитальный ремонт сетей наружного освещения по ул. Верхнеозерная</t>
  </si>
  <si>
    <t>Капитальный ремонт сетей наружного освещения по ул.Сусанина - ул. Рассветная</t>
  </si>
  <si>
    <t xml:space="preserve">Замена светильников </t>
  </si>
  <si>
    <t>Количество светильников</t>
  </si>
  <si>
    <t>Количество питательных пунктов</t>
  </si>
  <si>
    <t xml:space="preserve"> шт.</t>
  </si>
  <si>
    <t>АГО</t>
  </si>
  <si>
    <t>Количество решений судов</t>
  </si>
  <si>
    <t>Закупка техники и оборудования</t>
  </si>
  <si>
    <t>Подготовка документации в отношении выявленных бесхозяйных объектов</t>
  </si>
  <si>
    <t>Оформление решения о предоставлении водного объекта в пользование</t>
  </si>
  <si>
    <t>45557</t>
  </si>
  <si>
    <t>Реконструкция участка сети дождевой канализации диаметром 700 мм с устройством очистных сооружений по ул. Колхозной в г. Калининграде</t>
  </si>
  <si>
    <t>45559</t>
  </si>
  <si>
    <t>Реконструкция участка сети дождевой канализации диаметром 600 мм с устройством очистных сооружений по ул. Льва Толстого в г. Калининграде</t>
  </si>
  <si>
    <t>Проведение работ по благоустройству территории общего пользования</t>
  </si>
  <si>
    <t>Благоустройство территории, прилегающей к Дому искусств в г. Калининграде, в том числе археологические наблюдения, проектирование, компенсационное озеленение, авторский надзор</t>
  </si>
  <si>
    <t>Установка модульных туалетов с установкой системы приема наличной и  безналичной оплаты в г. Калининграде (ул. Рокоссовского, наб. Адм. Трибуца), с учетом тех. присоединения</t>
  </si>
  <si>
    <t xml:space="preserve">МКУ "КСЗ"  </t>
  </si>
  <si>
    <t>0</t>
  </si>
  <si>
    <t>Комплект проектной 
документации</t>
  </si>
  <si>
    <t>Разработка проектной документации на благоустройство сквера в границах ул. Станочная - ул. Радищева - ул. Поперечная</t>
  </si>
  <si>
    <t xml:space="preserve">Работы по обследованию строительных конструкций существующих берегоукрепительных сооружений набережной Адмирала Трибуна реки Новая Преголя в г. Калининграде на участке от Второго эстакадного моста до ул. Литовский вал протяженностью 1450 метров (I, II, III, IV, V этапы) </t>
  </si>
  <si>
    <t>Проверка сметной документации в рамках регионального проекта  "Развитие туристической инфраструктуры (Калининградской области)"</t>
  </si>
  <si>
    <t>S4089</t>
  </si>
  <si>
    <t>Проведение контроля качества воды</t>
  </si>
  <si>
    <t>Количество проб воды</t>
  </si>
  <si>
    <t>10</t>
  </si>
  <si>
    <t>Ежемесячный контроль качества воды в роднике на наб. Ген. Карбышева</t>
  </si>
  <si>
    <t>МКУ "ГДСР"</t>
  </si>
  <si>
    <t>Региональный проект "Развитие туристической инфраструктуры"</t>
  </si>
  <si>
    <t>Реализация мероприятий Туркода в рамках регионального проекта "Развитие туристической инфраструктуры"</t>
  </si>
  <si>
    <t>Ремонт объекта культурного наследия местного (муниципального ) значения "Здание административное", архитектурно-художественная подсветка                                 (ул. Эпроновская, 31)</t>
  </si>
  <si>
    <t>Реализация инициативного проекта по обустройству объекта "Сквер "Вдохновения" на территории муниципального автономного учреждения города Калининграда Дворец культуры "Машиностроитель" в мкр. А.Космодемьянского (ул. Карташева, 111, мкр. А.Космодемьянского, г. Калининград)</t>
  </si>
  <si>
    <t xml:space="preserve">Благоустройство общественных территорий 
(объекты определяются по итогам рейтингового голосования ежегодно)                                           </t>
  </si>
  <si>
    <t>Субсидии на осуществление капитальных вложений в объекты муниципальной собственности (Приспособление объекта культурного наследия регионального значения "Открытый стадион им. Вальтера Симона-стадион "Балтика", 1892 год, город Калининград, проспект Мира, 15 (Реконструкция фонтана с благоустройством территории, прилегающей к воротам стадиона "Балтика" по проспекту Мира в г. Калининграде))</t>
  </si>
  <si>
    <t>Замена питательных пунктов</t>
  </si>
  <si>
    <t>Обустройство площадки для дрессировки и выгула собак по ул. Фортовая дорога</t>
  </si>
  <si>
    <t>Разработка проектно-сметной документации по обустройству площадки для дрессировки и выгула собак по ул. Фортовая дорога</t>
  </si>
  <si>
    <t xml:space="preserve">Благоустройство скверов: ул. Согласия - ул. Елизаветинская, в том числе площадки для выгула собак, ул. Киевская, 50-52 </t>
  </si>
  <si>
    <t>Субсидии некоммерческой организации Благотворительному Фонду «Благоустройство и Взаимопомощь» на реализацию инвестиционных проектов, одобренных на Совете по улучшению инвестиционного климата Калининградской области</t>
  </si>
  <si>
    <t>85332</t>
  </si>
  <si>
    <t>Разработка проектно-сметной документации по благоустройству сквера по ул. Флотской</t>
  </si>
  <si>
    <t>Обустройство детской игровой площадки по ул. Окской</t>
  </si>
  <si>
    <t>Разработка проектно-сметной документации по капитальному ремонту наб. Адм. Трибуца</t>
  </si>
  <si>
    <t>8</t>
  </si>
  <si>
    <t>Благоустройство сквера по ул. Флотской</t>
  </si>
  <si>
    <t>Благоустройство сквера  Достоевского                   (ул. Грекова - ул. Носова)</t>
  </si>
  <si>
    <t>Изготовление геодезической и подеревной съемки для подготовки проектной документации по объектам благоустройства, проверка сметной документации в ГАУ КО "Центр проектных экспертиз", оплата техприсоединения к сетям</t>
  </si>
  <si>
    <t>Устройство водопропускного гидротехнического сооружения на обводном канале МПО-5А</t>
  </si>
  <si>
    <t>45354</t>
  </si>
  <si>
    <t>на 2023 г. и плановый период 2024-2025 гг.</t>
  </si>
  <si>
    <t>Разработка проектной документации по благоустройству территориии земельных участков в границах улиц Пролетарская - Ракитная - ручей Парковый - Горького                                     в г. Калининграде</t>
  </si>
  <si>
    <t>Разработка проектной документации на капитальный ремонт городского фонтана "Детский"</t>
  </si>
  <si>
    <t>Благоустройство общественной территории ул. Эпроновская</t>
  </si>
  <si>
    <t>Благоустройство общественной территории по ул. Багратиона</t>
  </si>
  <si>
    <t>Строительство пешеходного моста через реку Новая Преголя в районе ул.В. Гюго                   в г. Калининграде</t>
  </si>
  <si>
    <t xml:space="preserve">Работы по капитальному ремонту сети наружного освещения и подземных коммуникаций по ул. Красная (на участке от пр. Мира до ул. Маршала Борзова)                       </t>
  </si>
  <si>
    <t xml:space="preserve">Благоустройство территории общего пользования в районе д. 19 по ул. Береговая </t>
  </si>
  <si>
    <t>Ремонт и обустройство пешеходных дорожек на террритории, прилегающей к оз. Верхнему</t>
  </si>
  <si>
    <t>Обустройство пешеходной зоны по пр-кту Мира у скульптуры "Борющиеся зубры" (оплата выполненных в 2022 г. работ)</t>
  </si>
  <si>
    <t>Поставка и монтаж плавающего фонтана на пруду Нижнему, в том числе тех. присоединение</t>
  </si>
  <si>
    <t xml:space="preserve">Разработка проектно-сметной документации по благоустройству территориии части Верхнего озера в районе д. № 12, 14, 20 по ул. Лескова, д. № 18 по ул. Л. Толстого,                 д. № 3,5,7,7а, 9 по ул. Достоевского                              </t>
  </si>
  <si>
    <t xml:space="preserve">Разработка проектно-сметной документации на переустройство детской площадки в границах ул. Вагнера- Житомирская                                 </t>
  </si>
  <si>
    <t xml:space="preserve">Строительство променада через озеро Верхнее от ул. Генерал-лейтенанта Озерова до ул. Верхнеозерная </t>
  </si>
  <si>
    <t xml:space="preserve">Обустройство места для купания и отдыха в районе оз. Пелавское </t>
  </si>
  <si>
    <t>Обустройство места для купания и отдыха в районе оз. Шенфлиз</t>
  </si>
  <si>
    <t>Текущий ремонт скверов (устройство пешеходных дорожек в районе дома №30 по ул. Согласия, в районе ул. Новгородской; работы  по ремонту пешеходной дорожки в районе МКД №50-52 по ул. Киевской; перенос ограждения  по ул.Пионерская, 66 А; демонтаж ограждения ул. Карташева д. 32Ж; ремонт МАФ (беседка уличная) и перильного ограждения (Нижний пруд); установка информационной таблички на наб. Ген. Карбышева; ремонтные работы в сквере Шиллера (пр.Мира-ул. Театральная); работы по окраске метал. инсталляции "Верхнее озеро" (зона отдыха у оз. Верхнего); выполнение работ по ремонту перильного ограждения на территории озера Нижнего; декоративное ограждение территории, прилегающей к Балтийскому рынку (ул. Киевская, 80); работы по замене покрытия на площадке для выгула собак и прилегающей территории по ул. Елизаветинской, 4; работы по очистке фасадов от стойких загрязнений и несанкционированных надписей; работы по ремонту металлического ограждения по периметру территории, прилегающей к памятнику "Петр 1" пр. Мира; ремонт в сквере по ул. Гаражная - ул. Юношеская, замена ливневых решеток на территории, прилегающей к Рыбной деревне)</t>
  </si>
  <si>
    <t xml:space="preserve">Выполнение работ по установке свето-динамического комплекса на фонтан в сквере Мать-Россия";Оказание услуг по обслуживанию оборудования с сопровождением на светомузыкальном фонтане в целях вопроизведения изображений на веерном водном экране; монтажу частотных преобразователей на фонтан, расположенный в сквере 70-летия Калининградской области и монтажу канализационных насосов на фонтане вокруг стелы на пл. Победы; Оказание услуг по разработке светомузыкального шоу на поющем фонтане  в сквере 70-летия Калининрадской области; дополнительному техническому  обслуживанию лазерного оборудования с сопровождением на светомузыкальном фонтане </t>
  </si>
  <si>
    <t xml:space="preserve">Обустройство вазон-лавок по ул. Проф. Баранова </t>
  </si>
  <si>
    <t xml:space="preserve">    Работы по ремонту Парадной набережной на острове Октябрьский; устройство пешеходных дорожек в районе д.8 по ул. Елизаветинской; работы по обустройству (замощению) пешеходной дорожки в сквере Шиллера; ремонт лестничных спусков по ул. Ольштынской, ремонту подпорной стенки к лестнице общего пользования от ул. Вагнера к Московскому пр., текущему ремонту сквера им. Шопена по ул. Разина, устройство поручней лестничного спуска, расположенного за памятником А. Маринеско (ориентир д. 25 по ул. Клинической), текущему ремонту лестничного спуска по ул.Харьковской,Выполнение работ по ремонту покрытия на территории Фестивальной аллеи (от ул.Каштановая аллея до ул.Чкалова) в г.Калининграде</t>
  </si>
  <si>
    <t>Подготовка и проверка ПСД на капитальный ремонт уличного освещения мостов «Деревянный», «Медовый», «Высокий», «Юбилейный», архитектурного сооружения через р..Преголя по ул.Канта, наб. Петра Великого; проектированию капитального ремонта сетей наружного освещения и подземных коммуникаций по ул.  Фестивальная аллея (на участке от ул. Косм. Леонова до  ул. Комсомольская); проектированию капитального ремононта сетей наружного освещения и подземных коммуникаций при обустройстве разворотной площадки и парковки, примыкающей к спортивному комплексу "Янтарный" по ул. Согласия</t>
  </si>
  <si>
    <t>Капитальный ремонт  ул. Добрая</t>
  </si>
  <si>
    <t>Переустройство щита на острове Октябрьском, перенос щита по ул.Транспортная</t>
  </si>
  <si>
    <t>Капитальный ремонт сети наружного освещения и подземных коммуникаций по ул. Фестивальная аллея (на участке от  ул. Косм. Леонова до ул. Комсомольская) в г. Калининграде в 2023 году</t>
  </si>
  <si>
    <t xml:space="preserve">Обустройство кабельной линии электроснабжения насосной станции короотвала, расположенного по адресу г. Калининград, ул. Правая Набережная </t>
  </si>
  <si>
    <t>Работы по капитальному ремонту наружного освещения по ул. Алданской в мкр. им. А. Космодемьянского, г. Калининград</t>
  </si>
  <si>
    <t>Капитальный ремонт сети наружного освещения (Мост Оранжевый) по ул. Киевская</t>
  </si>
  <si>
    <t>Устройство архитектурно-художественной подсветки на территории, прилегающей к  Муниципальному автономному учреждению культуры города Калининграда "Концертно-театральный комплекс "Дом искусств"</t>
  </si>
  <si>
    <t>Выполнение работ по устройству кабельной линии электроснабжения камер видеонаблюдений</t>
  </si>
  <si>
    <t>Разработка проектно-сметной документации по объекту "обустройство детской площадки в районе дома №12 по ул. Окской в городе Калининграде"</t>
  </si>
  <si>
    <t>Компенсационное озеленение Дом искусств, ул.Пионерская</t>
  </si>
  <si>
    <t>Выполнение археологического обследования (разведок) земельного участка по объекту: «Благоустройство сквера Достоевского по ул. Носова - ул. Грекова в г. Калининграде»</t>
  </si>
  <si>
    <t>Выполнение работ по обследованию технического состояния строительных конструкций существующих берегоукрепительных сооружений набережной Адмирала Трибуца в г. Калининграде</t>
  </si>
  <si>
    <t>Выполнение работ по благоустройству детской игровой  площадки в границах ул. Баумана-Можайская-Заводская в г. Калининграде</t>
  </si>
  <si>
    <t>Оказание консультационной услуги в отношении материалов по объекту "Создание и установка скульптурной композиции "Эйлер и загадка Кёнигсбергских мостов"</t>
  </si>
  <si>
    <t>Изготовление топографических съемок (общественные территории)</t>
  </si>
  <si>
    <t>Проверка проектно-сметной документации в центре проектных экспертиз</t>
  </si>
  <si>
    <t>Выполнение инженерных изысканий, разработка проектно-сметной документации по объекту: «Обустройство общественного кладбища (размещение мест погребения) на земельном участке, расположенном по адресу Калининградская область, Гурьевский район, пос. Медведевка, для нужд городского округа «Город Калининград»</t>
  </si>
  <si>
    <t>Благоустройство пляжей</t>
  </si>
  <si>
    <t>Обустройство места для купания и отдыха (пляжа) в районе пруда Голубые озера в г. Калининграде (3-й пост)»</t>
  </si>
  <si>
    <t xml:space="preserve">Благоустройство дворовых территорий                                            (перечень объектов утвержден приказом комитета городского хозяйства и строительства № п-КГХиС-184 от 30.09.2022 (с изм.) (объекты 2023 года), № п-КГХиС-153 от 02.08.2023 (объекты 2024 года))                                 </t>
  </si>
  <si>
    <t xml:space="preserve">Благоустройство территории общего пользования в районе дома 4-4а по ул. Земельной </t>
  </si>
  <si>
    <t xml:space="preserve">Благоустройство сквера по ул. Марата – ул. Театральной (сквера Героев спецназа ФСБ) </t>
  </si>
  <si>
    <t xml:space="preserve">Благоустройство детской игровой площадки в районе многоквартирного дома № 52-58
по ул. Пионерской 
</t>
  </si>
  <si>
    <t xml:space="preserve">Благоустройство территории парка                        им. Ю. Гагарина по ул. Киевской, 134                                      </t>
  </si>
  <si>
    <t>Текущее содержание земельного участка по ул.Согласия,  уборка и содержание земельного участка 39:15:140302 по ул. Наб. Ген. Карбышева</t>
  </si>
  <si>
    <t>Ремонт и замена МАФ, приобретение и установка  урн, скамеек</t>
  </si>
  <si>
    <t xml:space="preserve">Содержание общественных туалетов </t>
  </si>
  <si>
    <t>Ремонт пл.Победы</t>
  </si>
  <si>
    <t>Ремонт объектов благоустройства</t>
  </si>
  <si>
    <t xml:space="preserve">Работы по установке 2-х поручней для лесничного спуска, расположенного в районе д. 25 по ул. Клинической (за памятником А. Маринеско); работы по ремонту подпорных стенок и ограждения по ул. Комсомольская,2; работы по замене ограждения, расположенного вдоль ул. Фестивальная аллея на участке: ул. Красная - ул. Коммунальная - ул. Каштановая аллея - пр. Мира в 2022 году; выполнение работ по текущему ремонту элементов благоустройства, в том числе с установкой мобильного ограждения; работы по изготовлению и монтажу защитных люков, устройство ограждения земельного участка по ул. А. Невского, 36 «А»  </t>
  </si>
  <si>
    <t>Ремонт территории общнего пользования, прилегающей к пруду Нижнему</t>
  </si>
  <si>
    <t>Содержание территории общего пользования, содержание и ремонт элементов благоустройства, расположенных на них</t>
  </si>
  <si>
    <t xml:space="preserve">Работы по ремонту пешеходных дорожек по ул. Д. Донского в г. Калининграде </t>
  </si>
  <si>
    <t>Содержание и ремонт въездных знаков</t>
  </si>
  <si>
    <t>Оказание услуг по обслуживанию оборудования с сопровождением на светомузыкальном фонтане в целях вопроизведения изображений на веерном водном экране</t>
  </si>
  <si>
    <t>Нанесение разметки в скверах, городских набережных</t>
  </si>
  <si>
    <t>Количество зеленых насаждений</t>
  </si>
  <si>
    <t xml:space="preserve">Выполнение работ по посадке и уходу за хвойными деревьями </t>
  </si>
  <si>
    <t>Посадка и содержание цветников</t>
  </si>
  <si>
    <t>Площадь цветников</t>
  </si>
  <si>
    <t>Проверка сметной документации архитектурно-художественной подсветки: Наб. Петра Великого, Багратиона 4, Октябрьская 71, Мост Медовый, мост Высокий</t>
  </si>
  <si>
    <t xml:space="preserve">Выполнение кадастровых работ по адресу: г. Калининград, ул. Артиллерийская, оз.Летнее (ор-р Скейт-парк), ул. Ген.Соммера,  ул.Алданская, ул. Баграмяна, ул. Рокоссовского, ул. Орудийная, д.30, ул. Л.Иванихиной,ул. В.Гюго, ул. Колхозная </t>
  </si>
  <si>
    <t>Изготовление инженерно-топографических материалов: мост по ул.Киевская, наб.Правая - ул.Ручейная, Сквер по ул.Комсомольская, ул.Пролетарская- Ген.-лейт.Озерова, ул.Носова, ул.Чкалова, Каштановая аллея-ул.Осипенко, Верхнеозерная - ул.Ген.лейт.Озерова и др.</t>
  </si>
  <si>
    <t xml:space="preserve">Работы по подбору материалов и изготовлению инженерно-топографического плана М 1:500 в бумажном и электронном виде по объектам </t>
  </si>
  <si>
    <t>Капитальный ремонт электроснабжения архитектурной подсветки второго эстакадного моста</t>
  </si>
  <si>
    <t>Капитальный ремонт сетей наружного освещения разворотной площадки и парковки, примыкающей к спортивному комплексу "Янтарный" в г.Калининград</t>
  </si>
  <si>
    <t>Количество консультаций</t>
  </si>
  <si>
    <t>Оплата тех.присоединения к сетям "Янтарьэнерго" (на объектах благоустройства)</t>
  </si>
  <si>
    <t>Благоустройство территории, прилегающей к оз. Летнему</t>
  </si>
  <si>
    <t>Установка модульных туалетов по ул. Краснооктябрьской и в сквере 70-летия Калининградской области</t>
  </si>
  <si>
    <t>Капитальный ремонт наружного освещения с устройством архитектурной подсветки мостов "Высокий", "Юбилейный", "Деревянный", "Медовый"</t>
  </si>
  <si>
    <t>Благоустройство территорий общего пользования (архитектурно-художественная подсветка по ул. Октябрьская, 71, наб. Петра Великого, ул. Багратиона, 4; устройство смотровой площадки по ул. Багратиона, 24, закупка и установка скульптурной композиции "Эйлер и загадка кенигсбергских мостов", установка элементов благоустройства и МАФ, создание аудиогида)</t>
  </si>
  <si>
    <t xml:space="preserve">Благоустройство территорий отдельно стоящих многоквартирных домов  (перечень объектов утвержден приказом комитета городского хозяйства и строительства № п-КГХиС-1 от 13.01.2023 (с изм.))                                 </t>
  </si>
  <si>
    <t>Разработка проектно-сметной документации по благоустройству территории, прилегающей к бастиону "Обертайх"  (ул. Литовский вал)</t>
  </si>
  <si>
    <t>Изготовление, доставка и замена ремкомплектов для детского игрового и спортивного оборудования</t>
  </si>
  <si>
    <t>Разработка ПСД на монтаж наружной системы видеонаблюдения и оповещения  ("Центральный парк культуры и отдыха", пр-кт Победы, 1)</t>
  </si>
  <si>
    <t>Разработка ПСД на монтаж наружной системы видеонаблюдения и оповещения (парк "Южный")</t>
  </si>
  <si>
    <t>Поставка материалов для устройства покрытий тротуаров ("Центральный парк культуры и отдыха", пр-кт Победы, 1)</t>
  </si>
  <si>
    <t>Приобретение и установка детской площадки  ("Центральный парк культуры и отдыха", пр-кт Победы, 1)</t>
  </si>
  <si>
    <t>Поставка туалетных кабин</t>
  </si>
  <si>
    <t>Поставка компьютерной техники</t>
  </si>
  <si>
    <t>Количество комплектов</t>
  </si>
  <si>
    <t>Поставка МФУ</t>
  </si>
  <si>
    <t>Количествоо оборудования</t>
  </si>
  <si>
    <t>Изготовление и поставка мебели офисной</t>
  </si>
  <si>
    <t>Поставка коммунальной щетки на трактор</t>
  </si>
  <si>
    <t>Изготовление и поставка мусорных урн</t>
  </si>
  <si>
    <t>Поставка инструмента аккумуляторного</t>
  </si>
  <si>
    <t>Поставка и монтаж пластиковых щитов</t>
  </si>
  <si>
    <t>Поставка электрогирлянд для новогоднего оформления</t>
  </si>
  <si>
    <t>Количество предметов мебели</t>
  </si>
  <si>
    <t>Количество щеток</t>
  </si>
  <si>
    <t>Количество щитов</t>
  </si>
  <si>
    <t>Количество оборудования</t>
  </si>
  <si>
    <t>Количесвто гирлянд</t>
  </si>
  <si>
    <t>0*</t>
  </si>
  <si>
    <t>Благоустройство сквера по ул. Алданской (в районе ручья Лесного) в мкр. А. Космодемьянского (2 этап), в том числе обследование и очистка территории от ВОП, оплата по соглашенио о компенсации затрат АО "Россети Янтарь", услуги технического надзора</t>
  </si>
  <si>
    <t xml:space="preserve">Обустройство детской игровой площадки в районе многоквартирного дома № 52-58 по ул. Пионерской, в том числе рабоы по усилению существующего ж/бетонного канала тепловых сетей при переустройстве детской игровой и спортивной площадки </t>
  </si>
  <si>
    <t>Выполнение археологических полевых работ, археологического обследования по объекту "Устройство смотровой площадки (фотозоны) с обустройством подходов (ор-р ул. Багратиона д. 24) в г.Калининграде</t>
  </si>
  <si>
    <t>Оплата электроэнергии</t>
  </si>
  <si>
    <t xml:space="preserve">Декабрь 2023 </t>
  </si>
  <si>
    <t>Работы по устройству покрытий тротуаров ("Центральный парк культуры и отдыха", пр-кт Победы, 1)</t>
  </si>
  <si>
    <t>Составление сметы на проектно-изыскательские работы по объетку "Благоустройство и создание экологически чистой зоны отдыха для горожан в Центральном парке культуры и отдыха по адресу: г. Калининград, пр-кт Победы, 1 и прилегающей к нему территории"</t>
  </si>
  <si>
    <t>Изготовление щитов</t>
  </si>
  <si>
    <t>Количество парков</t>
  </si>
  <si>
    <t>Работы по сохранению объекта культурного наследия местного (муниципального) значения «Парк им. Макса Ашманна» 1910 год, расположенного по адресу: город Калининград, улица М. Лесная – ул. Герцена – ул. Подполковника Ефремова (устройство инженерных сетей, благоустройство территории, технический и авторский надзор); Проведение работ по сохранению культурного наследия регионального значения «Парк «Южный», 1927 год, Калининградская область, город Калининград, проспект Калинина – улица Аллея Смелых (подключение городского автономного туалета к сетям водоснабжения, водоотведения; наружное освещение, технический и авторский надзор).
Обустройство детской площадки в Центральном парке культуры и отдыха.
Проведение работ по сохранению объекта культурного наследия, включенного в Единый государственный реестр объектов культурного наследия (памятников истории и культуры) народов Российской федерации, или выявленного объекта культурного наследия, объект культурного наследия местного (муниципального) значения "Парк Луизенваль", конец  XVIII века, город Калининград, проспект Мира-проспект Победы, Центральный парк культуры и отдыха (капитальный ремонт проезда), технический и авторский надзор.
Выполнение работ по технической инвентаризации с изготовлением технических планов и технических паспортов</t>
  </si>
  <si>
    <t>Проведение лесопатологического обследования зеленых насаждеий с изготовлением карт на территориииях, закрпленных за МБУ "Дирекция ландшафтных парков"</t>
  </si>
  <si>
    <t>Поставка навесного оборудования для мини-погрузчика</t>
  </si>
  <si>
    <t>Приобретение, посадка и уход за зелеными насаждениями в рамках компенсационного озеленения в парке им.Макса Ашманна г.Калининград, ул.Малая Лесная, Центральном парке культуры и отдыха г.Калининград, проспект Победы,1, парке «Южный» г.Калининград, проспект Калинина -Аллея Смелых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</si>
</sst>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419]mmmm\ yyyy;@"/>
    <numFmt numFmtId="166" formatCode="0.0"/>
    <numFmt numFmtId="167" formatCode="#,##0.0"/>
  </numFmts>
  <fonts count="41" x14ac:knownFonts="1">
    <font>
      <sz val="10"/>
      <name val="Arial Cyr"/>
      <charset val="204"/>
    </font>
    <font>
      <sz val="10"/>
      <name val="Times New Roman"/>
      <family val="1"/>
      <charset val="204"/>
    </font>
    <font>
      <sz val="10"/>
      <name val="Arial"/>
      <family val="2"/>
      <charset val="204"/>
    </font>
    <font>
      <sz val="11"/>
      <color indexed="8"/>
      <name val="Calibri"/>
      <family val="2"/>
    </font>
    <font>
      <i/>
      <sz val="10"/>
      <name val="Arial Cyr"/>
      <charset val="204"/>
    </font>
    <font>
      <sz val="12"/>
      <name val="Times New Roman"/>
      <family val="1"/>
      <charset val="204"/>
    </font>
    <font>
      <sz val="10"/>
      <name val="Arial Cyr"/>
      <charset val="204"/>
    </font>
    <font>
      <b/>
      <sz val="12"/>
      <name val="Times New Roman"/>
      <family val="1"/>
      <charset val="204"/>
    </font>
    <font>
      <sz val="8"/>
      <name val="Arial Cyr"/>
      <charset val="204"/>
    </font>
    <font>
      <sz val="12"/>
      <name val="Arial Cyr"/>
      <charset val="204"/>
    </font>
    <font>
      <sz val="14"/>
      <color indexed="8"/>
      <name val="Times New Roman"/>
      <family val="1"/>
      <charset val="204"/>
    </font>
    <font>
      <sz val="14"/>
      <color indexed="8"/>
      <name val="Calibri"/>
      <family val="2"/>
      <charset val="204"/>
    </font>
    <font>
      <sz val="10"/>
      <color indexed="8"/>
      <name val="Times New Roman"/>
      <family val="1"/>
      <charset val="204"/>
    </font>
    <font>
      <sz val="10"/>
      <color indexed="10"/>
      <name val="Times New Roman"/>
      <family val="1"/>
      <charset val="204"/>
    </font>
    <font>
      <sz val="10"/>
      <color indexed="10"/>
      <name val="Arial Cyr"/>
      <charset val="204"/>
    </font>
    <font>
      <sz val="12"/>
      <color indexed="8"/>
      <name val="Times New Roman"/>
      <family val="1"/>
      <charset val="204"/>
    </font>
    <font>
      <sz val="12"/>
      <color indexed="17"/>
      <name val="Times New Roman"/>
      <family val="1"/>
      <charset val="204"/>
    </font>
    <font>
      <b/>
      <sz val="12"/>
      <color indexed="8"/>
      <name val="Times New Roman"/>
      <family val="1"/>
      <charset val="204"/>
    </font>
    <font>
      <sz val="10"/>
      <color indexed="8"/>
      <name val="Arial Cyr"/>
      <charset val="204"/>
    </font>
    <font>
      <b/>
      <sz val="12"/>
      <name val="Calibri"/>
      <family val="2"/>
      <charset val="204"/>
    </font>
    <font>
      <b/>
      <sz val="22"/>
      <name val="Times New Roman"/>
      <family val="1"/>
      <charset val="204"/>
    </font>
    <font>
      <sz val="14"/>
      <name val="Times New Roman"/>
      <family val="1"/>
      <charset val="204"/>
    </font>
    <font>
      <sz val="11"/>
      <name val="Times New Roman"/>
      <family val="1"/>
      <charset val="204"/>
    </font>
    <font>
      <b/>
      <sz val="11"/>
      <name val="Times New Roman"/>
      <family val="1"/>
      <charset val="204"/>
    </font>
    <font>
      <sz val="11"/>
      <color theme="1"/>
      <name val="Calibri"/>
      <family val="2"/>
      <charset val="204"/>
      <scheme val="minor"/>
    </font>
    <font>
      <sz val="12"/>
      <color rgb="FFFF0000"/>
      <name val="Times New Roman"/>
      <family val="1"/>
      <charset val="204"/>
    </font>
    <font>
      <sz val="12"/>
      <color theme="1" tint="4.9989318521683403E-2"/>
      <name val="Times New Roman"/>
      <family val="1"/>
      <charset val="204"/>
    </font>
    <font>
      <b/>
      <sz val="12"/>
      <color rgb="FFFF0000"/>
      <name val="Times New Roman"/>
      <family val="1"/>
      <charset val="204"/>
    </font>
    <font>
      <sz val="12"/>
      <color theme="1"/>
      <name val="Times New Roman"/>
      <family val="1"/>
      <charset val="204"/>
    </font>
    <font>
      <b/>
      <sz val="12"/>
      <color theme="1" tint="4.9989318521683403E-2"/>
      <name val="Times New Roman"/>
      <family val="1"/>
      <charset val="204"/>
    </font>
    <font>
      <b/>
      <sz val="12"/>
      <color theme="1"/>
      <name val="Times New Roman"/>
      <family val="1"/>
      <charset val="204"/>
    </font>
    <font>
      <sz val="13"/>
      <name val="Times New Roman"/>
      <family val="1"/>
      <charset val="204"/>
    </font>
    <font>
      <sz val="13"/>
      <name val="Arial Cyr"/>
      <charset val="204"/>
    </font>
    <font>
      <b/>
      <sz val="13"/>
      <name val="Times New Roman"/>
      <family val="1"/>
      <charset val="204"/>
    </font>
    <font>
      <sz val="13"/>
      <color indexed="8"/>
      <name val="Times New Roman"/>
      <family val="1"/>
      <charset val="204"/>
    </font>
    <font>
      <b/>
      <sz val="13"/>
      <color indexed="8"/>
      <name val="Times New Roman"/>
      <family val="1"/>
      <charset val="204"/>
    </font>
    <font>
      <b/>
      <sz val="13"/>
      <color theme="1" tint="4.9989318521683403E-2"/>
      <name val="Times New Roman"/>
      <family val="1"/>
      <charset val="204"/>
    </font>
    <font>
      <sz val="13"/>
      <color theme="1" tint="4.9989318521683403E-2"/>
      <name val="Times New Roman"/>
      <family val="1"/>
      <charset val="204"/>
    </font>
    <font>
      <sz val="13"/>
      <color indexed="17"/>
      <name val="Times New Roman"/>
      <family val="1"/>
      <charset val="204"/>
    </font>
    <font>
      <b/>
      <sz val="14"/>
      <name val="Times New Roman"/>
      <family val="1"/>
      <charset val="204"/>
    </font>
    <font>
      <b/>
      <sz val="13"/>
      <name val="Arial Cyr"/>
      <charset val="204"/>
    </font>
  </fonts>
  <fills count="7">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theme="6" tint="0.79998168889431442"/>
        <bgColor indexed="64"/>
      </patternFill>
    </fill>
    <fill>
      <patternFill patternType="solid">
        <fgColor theme="0"/>
        <bgColor indexed="64"/>
      </patternFill>
    </fill>
    <fill>
      <patternFill patternType="solid">
        <fgColor theme="6"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hair">
        <color indexed="64"/>
      </left>
      <right style="hair">
        <color indexed="64"/>
      </right>
      <top style="hair">
        <color indexed="64"/>
      </top>
      <bottom/>
      <diagonal/>
    </border>
    <border>
      <left style="thin">
        <color indexed="64"/>
      </left>
      <right/>
      <top style="thin">
        <color indexed="64"/>
      </top>
      <bottom style="thin">
        <color indexed="64"/>
      </bottom>
      <diagonal/>
    </border>
  </borders>
  <cellStyleXfs count="11">
    <xf numFmtId="0" fontId="0" fillId="0" borderId="0"/>
    <xf numFmtId="0" fontId="2" fillId="0" borderId="0"/>
    <xf numFmtId="0" fontId="3" fillId="0" borderId="0"/>
    <xf numFmtId="0" fontId="24" fillId="0" borderId="0"/>
    <xf numFmtId="0" fontId="24" fillId="0" borderId="0"/>
    <xf numFmtId="0" fontId="24" fillId="0" borderId="0"/>
    <xf numFmtId="0" fontId="24" fillId="0" borderId="0"/>
    <xf numFmtId="0" fontId="6" fillId="0" borderId="0"/>
    <xf numFmtId="164" fontId="2" fillId="0" borderId="0" applyFont="0" applyFill="0" applyBorder="0" applyAlignment="0" applyProtection="0"/>
    <xf numFmtId="43" fontId="2" fillId="0" borderId="0" applyFont="0" applyFill="0" applyBorder="0" applyAlignment="0" applyProtection="0"/>
    <xf numFmtId="0" fontId="2" fillId="0" borderId="0"/>
  </cellStyleXfs>
  <cellXfs count="282">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1" xfId="0" applyFont="1" applyBorder="1" applyAlignment="1">
      <alignment vertical="center"/>
    </xf>
    <xf numFmtId="0" fontId="1" fillId="0" borderId="1" xfId="0" applyFont="1" applyBorder="1" applyAlignment="1">
      <alignment vertical="center" wrapText="1"/>
    </xf>
    <xf numFmtId="0" fontId="12" fillId="0" borderId="1" xfId="0" applyFont="1" applyBorder="1" applyAlignment="1">
      <alignment vertical="center" wrapText="1"/>
    </xf>
    <xf numFmtId="0" fontId="13" fillId="0" borderId="1" xfId="0" applyFont="1" applyBorder="1" applyAlignment="1">
      <alignment horizontal="center" vertical="center" wrapText="1"/>
    </xf>
    <xf numFmtId="0" fontId="13" fillId="0" borderId="1" xfId="0" applyFont="1" applyBorder="1" applyAlignment="1">
      <alignment vertical="center" wrapText="1"/>
    </xf>
    <xf numFmtId="0" fontId="14" fillId="0" borderId="0" xfId="0" applyFont="1"/>
    <xf numFmtId="165" fontId="1" fillId="0" borderId="1" xfId="0" applyNumberFormat="1" applyFont="1" applyBorder="1" applyAlignment="1">
      <alignment vertical="center" wrapText="1"/>
    </xf>
    <xf numFmtId="0" fontId="4" fillId="2" borderId="1" xfId="0" applyFont="1" applyFill="1" applyBorder="1" applyAlignment="1">
      <alignment horizontal="left" vertical="center" wrapText="1" shrinkToFit="1"/>
    </xf>
    <xf numFmtId="49" fontId="1" fillId="3" borderId="2" xfId="0" applyNumberFormat="1" applyFont="1" applyFill="1" applyBorder="1" applyAlignment="1">
      <alignment horizontal="left" vertical="center" wrapText="1"/>
    </xf>
    <xf numFmtId="49" fontId="1" fillId="0" borderId="1" xfId="0" applyNumberFormat="1" applyFont="1" applyBorder="1" applyAlignment="1">
      <alignment vertical="center"/>
    </xf>
    <xf numFmtId="49" fontId="1" fillId="0" borderId="1" xfId="0" applyNumberFormat="1" applyFont="1" applyBorder="1" applyAlignment="1">
      <alignment horizontal="center" vertical="center"/>
    </xf>
    <xf numFmtId="4" fontId="1" fillId="0" borderId="1" xfId="0" applyNumberFormat="1" applyFont="1" applyBorder="1" applyAlignment="1">
      <alignment vertical="center" wrapText="1"/>
    </xf>
    <xf numFmtId="49" fontId="1" fillId="3" borderId="1" xfId="0" applyNumberFormat="1" applyFont="1" applyFill="1" applyBorder="1" applyAlignment="1">
      <alignment vertical="center"/>
    </xf>
    <xf numFmtId="0" fontId="1" fillId="3" borderId="1" xfId="0" applyFont="1" applyFill="1" applyBorder="1" applyAlignment="1">
      <alignment vertical="center" wrapText="1"/>
    </xf>
    <xf numFmtId="165" fontId="1" fillId="3" borderId="1" xfId="0" applyNumberFormat="1" applyFont="1" applyFill="1" applyBorder="1" applyAlignment="1">
      <alignment vertical="center" wrapText="1"/>
    </xf>
    <xf numFmtId="4" fontId="1" fillId="3" borderId="1" xfId="0" applyNumberFormat="1" applyFont="1" applyFill="1" applyBorder="1" applyAlignment="1">
      <alignment vertical="center" wrapText="1"/>
    </xf>
    <xf numFmtId="49" fontId="1" fillId="3" borderId="1" xfId="0" applyNumberFormat="1" applyFont="1" applyFill="1" applyBorder="1" applyAlignment="1">
      <alignment horizontal="center" vertical="center"/>
    </xf>
    <xf numFmtId="0" fontId="0" fillId="3" borderId="0" xfId="0" applyFill="1"/>
    <xf numFmtId="49" fontId="1" fillId="0" borderId="1" xfId="0" applyNumberFormat="1" applyFont="1" applyBorder="1" applyAlignment="1">
      <alignment horizontal="left" vertical="center" wrapText="1"/>
    </xf>
    <xf numFmtId="0" fontId="5" fillId="0" borderId="0" xfId="0" applyFont="1"/>
    <xf numFmtId="0" fontId="16" fillId="0" borderId="0" xfId="0" applyFont="1"/>
    <xf numFmtId="0" fontId="15" fillId="0" borderId="0" xfId="0" applyFont="1"/>
    <xf numFmtId="0" fontId="25" fillId="0" borderId="0" xfId="0" applyFont="1"/>
    <xf numFmtId="0" fontId="27" fillId="0" borderId="0" xfId="0" applyFont="1"/>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4" fontId="16" fillId="0" borderId="0" xfId="0" applyNumberFormat="1" applyFont="1"/>
    <xf numFmtId="0" fontId="7" fillId="0" borderId="1" xfId="0" applyFont="1" applyBorder="1" applyAlignment="1">
      <alignment horizontal="center" vertical="center" wrapText="1"/>
    </xf>
    <xf numFmtId="49" fontId="16" fillId="0" borderId="0" xfId="0" applyNumberFormat="1" applyFont="1"/>
    <xf numFmtId="49" fontId="5" fillId="0" borderId="0" xfId="0" applyNumberFormat="1" applyFont="1" applyAlignment="1">
      <alignment horizontal="center" vertical="center" wrapText="1"/>
    </xf>
    <xf numFmtId="4" fontId="5" fillId="0" borderId="0" xfId="0" applyNumberFormat="1" applyFont="1"/>
    <xf numFmtId="0" fontId="16" fillId="0" borderId="3" xfId="0" applyFont="1" applyBorder="1"/>
    <xf numFmtId="0" fontId="16" fillId="0" borderId="4" xfId="0" applyFont="1" applyBorder="1"/>
    <xf numFmtId="49" fontId="16" fillId="0" borderId="0" xfId="0" applyNumberFormat="1" applyFont="1" applyAlignment="1">
      <alignment horizontal="center" vertical="center" wrapText="1"/>
    </xf>
    <xf numFmtId="166" fontId="7" fillId="4" borderId="1" xfId="0" applyNumberFormat="1" applyFont="1" applyFill="1" applyBorder="1" applyAlignment="1">
      <alignment horizontal="center" vertical="center" wrapText="1"/>
    </xf>
    <xf numFmtId="49" fontId="5" fillId="4"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7" fillId="4" borderId="1" xfId="7" applyFont="1" applyFill="1" applyBorder="1" applyAlignment="1">
      <alignment horizontal="center" vertical="center" wrapText="1"/>
    </xf>
    <xf numFmtId="0" fontId="7" fillId="4" borderId="1" xfId="0" applyFont="1" applyFill="1" applyBorder="1" applyAlignment="1">
      <alignment horizontal="center" vertical="center" wrapText="1"/>
    </xf>
    <xf numFmtId="1" fontId="7" fillId="4" borderId="1" xfId="0" applyNumberFormat="1" applyFont="1" applyFill="1" applyBorder="1" applyAlignment="1">
      <alignment horizontal="center" vertical="center"/>
    </xf>
    <xf numFmtId="49" fontId="7" fillId="4" borderId="1" xfId="0" applyNumberFormat="1" applyFont="1" applyFill="1" applyBorder="1" applyAlignment="1">
      <alignment horizontal="center" vertical="center"/>
    </xf>
    <xf numFmtId="3" fontId="7" fillId="4" borderId="1" xfId="0" applyNumberFormat="1" applyFont="1" applyFill="1" applyBorder="1" applyAlignment="1">
      <alignment horizontal="center" vertical="center" wrapText="1"/>
    </xf>
    <xf numFmtId="1" fontId="7" fillId="4" borderId="1" xfId="0" applyNumberFormat="1" applyFont="1" applyFill="1" applyBorder="1" applyAlignment="1">
      <alignment horizontal="center" vertical="center" wrapText="1"/>
    </xf>
    <xf numFmtId="2" fontId="7" fillId="4" borderId="1" xfId="0" applyNumberFormat="1" applyFont="1" applyFill="1" applyBorder="1" applyAlignment="1">
      <alignment horizontal="center" vertical="center" wrapText="1"/>
    </xf>
    <xf numFmtId="0" fontId="7" fillId="4" borderId="1" xfId="0" applyFont="1" applyFill="1" applyBorder="1" applyAlignment="1">
      <alignment horizontal="center" vertical="center" wrapText="1" shrinkToFit="1"/>
    </xf>
    <xf numFmtId="49" fontId="7" fillId="4" borderId="1" xfId="0" applyNumberFormat="1" applyFont="1" applyFill="1" applyBorder="1" applyAlignment="1">
      <alignment horizontal="center" vertical="center" wrapText="1"/>
    </xf>
    <xf numFmtId="0" fontId="7" fillId="4" borderId="1" xfId="0" applyFont="1" applyFill="1" applyBorder="1" applyAlignment="1">
      <alignment horizontal="center" vertical="center"/>
    </xf>
    <xf numFmtId="0" fontId="16" fillId="5" borderId="3" xfId="0" applyFont="1" applyFill="1" applyBorder="1"/>
    <xf numFmtId="0" fontId="16" fillId="5" borderId="0" xfId="0" applyFont="1" applyFill="1"/>
    <xf numFmtId="0" fontId="15" fillId="5" borderId="0" xfId="0" applyFont="1" applyFill="1"/>
    <xf numFmtId="0" fontId="5" fillId="5" borderId="0" xfId="0" applyFont="1" applyFill="1"/>
    <xf numFmtId="0" fontId="25" fillId="5" borderId="0" xfId="0" applyFont="1" applyFill="1"/>
    <xf numFmtId="0" fontId="27" fillId="5" borderId="0" xfId="0" applyFont="1" applyFill="1"/>
    <xf numFmtId="49" fontId="29" fillId="4" borderId="1" xfId="0" applyNumberFormat="1" applyFont="1" applyFill="1" applyBorder="1" applyAlignment="1">
      <alignment horizontal="center" vertical="center" wrapText="1"/>
    </xf>
    <xf numFmtId="0" fontId="29" fillId="4" borderId="1" xfId="0" applyFont="1" applyFill="1" applyBorder="1" applyAlignment="1">
      <alignment horizontal="center" vertical="center" wrapText="1"/>
    </xf>
    <xf numFmtId="49" fontId="7" fillId="4" borderId="1" xfId="0" applyNumberFormat="1" applyFont="1" applyFill="1" applyBorder="1" applyAlignment="1">
      <alignment horizontal="center" vertical="center" wrapText="1" shrinkToFit="1"/>
    </xf>
    <xf numFmtId="1" fontId="29" fillId="4" borderId="1" xfId="0" applyNumberFormat="1" applyFont="1" applyFill="1" applyBorder="1" applyAlignment="1">
      <alignment horizontal="center" vertical="center" wrapText="1"/>
    </xf>
    <xf numFmtId="0" fontId="30" fillId="4" borderId="1" xfId="0" applyFont="1" applyFill="1" applyBorder="1" applyAlignment="1">
      <alignment horizontal="center" vertical="center" wrapText="1"/>
    </xf>
    <xf numFmtId="4" fontId="25" fillId="0" borderId="0" xfId="0" applyNumberFormat="1" applyFont="1"/>
    <xf numFmtId="1" fontId="17" fillId="4" borderId="1" xfId="0" applyNumberFormat="1" applyFont="1" applyFill="1" applyBorder="1" applyAlignment="1">
      <alignment horizontal="center" vertical="center" wrapText="1"/>
    </xf>
    <xf numFmtId="4" fontId="5" fillId="0" borderId="0" xfId="0" applyNumberFormat="1" applyFont="1" applyAlignment="1" applyProtection="1">
      <alignment horizontal="center" vertical="center" wrapText="1"/>
      <protection locked="0"/>
    </xf>
    <xf numFmtId="0" fontId="7" fillId="6" borderId="1" xfId="0" applyFont="1" applyFill="1" applyBorder="1" applyAlignment="1">
      <alignment horizontal="center" vertical="center" wrapText="1"/>
    </xf>
    <xf numFmtId="49" fontId="7" fillId="6" borderId="1" xfId="0" applyNumberFormat="1" applyFont="1" applyFill="1" applyBorder="1" applyAlignment="1">
      <alignment horizontal="center" vertical="center" wrapText="1"/>
    </xf>
    <xf numFmtId="1" fontId="7" fillId="6" borderId="1" xfId="0" applyNumberFormat="1" applyFont="1" applyFill="1" applyBorder="1" applyAlignment="1">
      <alignment horizontal="center" vertical="center" wrapText="1"/>
    </xf>
    <xf numFmtId="0" fontId="30" fillId="6" borderId="1" xfId="7" applyFont="1" applyFill="1" applyBorder="1" applyAlignment="1">
      <alignment horizontal="center" vertical="center" wrapText="1"/>
    </xf>
    <xf numFmtId="0" fontId="30" fillId="6" borderId="1" xfId="0" applyFont="1" applyFill="1" applyBorder="1" applyAlignment="1">
      <alignment horizontal="center" vertical="center" wrapText="1"/>
    </xf>
    <xf numFmtId="1" fontId="30" fillId="6" borderId="1" xfId="0" applyNumberFormat="1" applyFont="1" applyFill="1" applyBorder="1" applyAlignment="1">
      <alignment horizontal="center" vertical="center" wrapText="1"/>
    </xf>
    <xf numFmtId="49" fontId="30" fillId="6" borderId="1" xfId="0" applyNumberFormat="1" applyFont="1" applyFill="1" applyBorder="1" applyAlignment="1">
      <alignment horizontal="center" vertical="center" wrapText="1"/>
    </xf>
    <xf numFmtId="4" fontId="7" fillId="6" borderId="1" xfId="0" applyNumberFormat="1" applyFont="1" applyFill="1" applyBorder="1" applyAlignment="1">
      <alignment horizontal="center" vertical="center" wrapText="1"/>
    </xf>
    <xf numFmtId="166" fontId="7" fillId="6" borderId="1" xfId="0" applyNumberFormat="1" applyFont="1" applyFill="1" applyBorder="1" applyAlignment="1">
      <alignment horizontal="center" vertical="center" wrapText="1"/>
    </xf>
    <xf numFmtId="165" fontId="7" fillId="6" borderId="1" xfId="0" applyNumberFormat="1" applyFont="1" applyFill="1" applyBorder="1" applyAlignment="1">
      <alignment horizontal="center" vertical="center" wrapText="1"/>
    </xf>
    <xf numFmtId="4" fontId="7" fillId="6" borderId="1" xfId="0" applyNumberFormat="1" applyFont="1" applyFill="1" applyBorder="1" applyAlignment="1">
      <alignment horizontal="center" vertical="center"/>
    </xf>
    <xf numFmtId="49" fontId="7" fillId="6" borderId="1" xfId="0" applyNumberFormat="1" applyFont="1" applyFill="1" applyBorder="1" applyAlignment="1">
      <alignment horizontal="center" vertical="center"/>
    </xf>
    <xf numFmtId="2" fontId="7" fillId="6" borderId="1" xfId="0" applyNumberFormat="1" applyFont="1" applyFill="1" applyBorder="1" applyAlignment="1">
      <alignment horizontal="center" vertical="center" wrapText="1"/>
    </xf>
    <xf numFmtId="165" fontId="5" fillId="6" borderId="1" xfId="0" applyNumberFormat="1" applyFont="1" applyFill="1" applyBorder="1" applyAlignment="1">
      <alignment horizontal="center" vertical="center" wrapText="1"/>
    </xf>
    <xf numFmtId="0" fontId="29" fillId="6" borderId="1" xfId="0" applyFont="1" applyFill="1" applyBorder="1" applyAlignment="1">
      <alignment horizontal="center" vertical="center" wrapText="1"/>
    </xf>
    <xf numFmtId="1" fontId="29" fillId="6" borderId="1" xfId="0" applyNumberFormat="1" applyFont="1" applyFill="1" applyBorder="1" applyAlignment="1">
      <alignment horizontal="center" vertical="center" wrapText="1"/>
    </xf>
    <xf numFmtId="49" fontId="29" fillId="6" borderId="1" xfId="0" applyNumberFormat="1" applyFont="1" applyFill="1" applyBorder="1" applyAlignment="1">
      <alignment horizontal="center" vertical="center" wrapText="1"/>
    </xf>
    <xf numFmtId="0" fontId="7" fillId="6" borderId="1" xfId="0" applyFont="1" applyFill="1" applyBorder="1" applyAlignment="1">
      <alignment horizontal="center" vertical="center" wrapText="1" shrinkToFit="1"/>
    </xf>
    <xf numFmtId="0" fontId="5" fillId="6" borderId="1" xfId="0" applyFont="1" applyFill="1" applyBorder="1" applyAlignment="1">
      <alignment horizontal="center" vertical="center" wrapText="1"/>
    </xf>
    <xf numFmtId="0" fontId="7" fillId="6" borderId="1" xfId="0" applyFont="1" applyFill="1" applyBorder="1" applyAlignment="1">
      <alignment horizontal="center" vertical="center"/>
    </xf>
    <xf numFmtId="4" fontId="31" fillId="0" borderId="0" xfId="0" applyNumberFormat="1" applyFont="1"/>
    <xf numFmtId="0" fontId="31" fillId="0" borderId="1" xfId="0" applyFont="1" applyBorder="1" applyAlignment="1">
      <alignment horizontal="center" vertical="center" wrapText="1"/>
    </xf>
    <xf numFmtId="4" fontId="31" fillId="0" borderId="1" xfId="0" applyNumberFormat="1" applyFont="1" applyBorder="1" applyAlignment="1">
      <alignment horizontal="center" vertical="center" wrapText="1"/>
    </xf>
    <xf numFmtId="4" fontId="33" fillId="4" borderId="1" xfId="0" applyNumberFormat="1" applyFont="1" applyFill="1" applyBorder="1" applyAlignment="1">
      <alignment horizontal="center" vertical="center" wrapText="1"/>
    </xf>
    <xf numFmtId="4" fontId="33" fillId="6" borderId="1" xfId="0" applyNumberFormat="1" applyFont="1" applyFill="1" applyBorder="1" applyAlignment="1">
      <alignment horizontal="center" vertical="center" wrapText="1"/>
    </xf>
    <xf numFmtId="2" fontId="33" fillId="4" borderId="1" xfId="0" applyNumberFormat="1" applyFont="1" applyFill="1" applyBorder="1" applyAlignment="1">
      <alignment horizontal="center" vertical="center" wrapText="1"/>
    </xf>
    <xf numFmtId="4" fontId="35" fillId="4" borderId="1" xfId="0" applyNumberFormat="1" applyFont="1" applyFill="1" applyBorder="1" applyAlignment="1">
      <alignment horizontal="center" vertical="center" wrapText="1"/>
    </xf>
    <xf numFmtId="4" fontId="35" fillId="6" borderId="1" xfId="0" applyNumberFormat="1" applyFont="1" applyFill="1" applyBorder="1" applyAlignment="1">
      <alignment horizontal="center" vertical="center" wrapText="1"/>
    </xf>
    <xf numFmtId="4" fontId="36" fillId="4" borderId="1" xfId="0" applyNumberFormat="1" applyFont="1" applyFill="1" applyBorder="1" applyAlignment="1">
      <alignment horizontal="center" vertical="center" wrapText="1"/>
    </xf>
    <xf numFmtId="4" fontId="33" fillId="6" borderId="1" xfId="0" applyNumberFormat="1" applyFont="1" applyFill="1" applyBorder="1" applyAlignment="1">
      <alignment horizontal="center" vertical="center"/>
    </xf>
    <xf numFmtId="4" fontId="33" fillId="4" borderId="1" xfId="0" applyNumberFormat="1" applyFont="1" applyFill="1" applyBorder="1" applyAlignment="1">
      <alignment horizontal="center" vertical="center"/>
    </xf>
    <xf numFmtId="4" fontId="38" fillId="0" borderId="0" xfId="0" applyNumberFormat="1" applyFont="1"/>
    <xf numFmtId="1" fontId="5" fillId="0" borderId="1" xfId="0" applyNumberFormat="1" applyFont="1" applyBorder="1" applyAlignment="1">
      <alignment horizontal="center" vertical="center" wrapText="1"/>
    </xf>
    <xf numFmtId="1" fontId="15"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4" fontId="34" fillId="0" borderId="1" xfId="0" applyNumberFormat="1" applyFont="1" applyBorder="1" applyAlignment="1">
      <alignment horizontal="center" vertical="center" wrapText="1"/>
    </xf>
    <xf numFmtId="0" fontId="5" fillId="0" borderId="1" xfId="0" applyFont="1" applyBorder="1" applyAlignment="1">
      <alignment horizontal="center" vertical="center" wrapText="1" shrinkToFit="1"/>
    </xf>
    <xf numFmtId="0" fontId="5" fillId="0" borderId="1" xfId="0" applyFont="1" applyBorder="1" applyAlignment="1">
      <alignment horizontal="center" vertical="center"/>
    </xf>
    <xf numFmtId="3" fontId="35" fillId="4" borderId="1" xfId="0" applyNumberFormat="1" applyFont="1" applyFill="1" applyBorder="1" applyAlignment="1">
      <alignment horizontal="center" vertical="center" wrapText="1"/>
    </xf>
    <xf numFmtId="0" fontId="5" fillId="0" borderId="5" xfId="0" applyFont="1" applyBorder="1" applyAlignment="1">
      <alignment horizontal="center" vertical="center" wrapText="1" shrinkToFit="1"/>
    </xf>
    <xf numFmtId="0" fontId="9" fillId="0" borderId="0" xfId="0" applyFont="1"/>
    <xf numFmtId="0" fontId="0" fillId="0" borderId="0" xfId="0" applyAlignment="1">
      <alignment vertical="center"/>
    </xf>
    <xf numFmtId="0" fontId="0" fillId="0" borderId="0" xfId="0" applyAlignment="1">
      <alignment horizontal="center" vertical="center"/>
    </xf>
    <xf numFmtId="0" fontId="32" fillId="0" borderId="0" xfId="0" applyFont="1" applyAlignment="1">
      <alignment horizontal="center" vertical="center" wrapText="1"/>
    </xf>
    <xf numFmtId="0" fontId="31" fillId="0" borderId="0" xfId="0" applyFont="1" applyAlignment="1">
      <alignment horizontal="center" vertical="center" wrapText="1"/>
    </xf>
    <xf numFmtId="49" fontId="31" fillId="0" borderId="0" xfId="0" applyNumberFormat="1" applyFont="1" applyAlignment="1">
      <alignment horizontal="center" vertical="center" wrapText="1"/>
    </xf>
    <xf numFmtId="4" fontId="31" fillId="0" borderId="0" xfId="0" applyNumberFormat="1" applyFont="1" applyAlignment="1">
      <alignment horizontal="center" vertical="center" wrapText="1"/>
    </xf>
    <xf numFmtId="4" fontId="33" fillId="0" borderId="0" xfId="0" applyNumberFormat="1" applyFont="1" applyAlignment="1">
      <alignment horizontal="center" vertical="center" wrapText="1"/>
    </xf>
    <xf numFmtId="4" fontId="34" fillId="0" borderId="0" xfId="0" applyNumberFormat="1" applyFont="1" applyAlignment="1">
      <alignment horizontal="center" vertical="center" wrapText="1"/>
    </xf>
    <xf numFmtId="4" fontId="35" fillId="0" borderId="0" xfId="0" applyNumberFormat="1" applyFont="1" applyAlignment="1">
      <alignment horizontal="center" vertical="center" wrapText="1"/>
    </xf>
    <xf numFmtId="2" fontId="33" fillId="0" borderId="0" xfId="0" applyNumberFormat="1" applyFont="1" applyAlignment="1">
      <alignment horizontal="center" vertical="center" wrapText="1"/>
    </xf>
    <xf numFmtId="4" fontId="36" fillId="0" borderId="0" xfId="0" applyNumberFormat="1" applyFont="1" applyAlignment="1">
      <alignment horizontal="center" vertical="center" wrapText="1"/>
    </xf>
    <xf numFmtId="4" fontId="37" fillId="0" borderId="0" xfId="0" applyNumberFormat="1" applyFont="1" applyAlignment="1">
      <alignment horizontal="center" vertical="center" wrapText="1"/>
    </xf>
    <xf numFmtId="4" fontId="33" fillId="0" borderId="0" xfId="0" applyNumberFormat="1" applyFont="1" applyAlignment="1">
      <alignment horizontal="center" vertical="center"/>
    </xf>
    <xf numFmtId="4" fontId="31" fillId="0" borderId="0" xfId="0" applyNumberFormat="1" applyFont="1" applyAlignment="1">
      <alignment horizontal="center" vertical="center"/>
    </xf>
    <xf numFmtId="0" fontId="16" fillId="0" borderId="0" xfId="0" applyFont="1" applyAlignment="1">
      <alignment horizontal="left" vertical="center"/>
    </xf>
    <xf numFmtId="2" fontId="5" fillId="0" borderId="1"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0" borderId="5" xfId="0" applyFont="1" applyBorder="1" applyAlignment="1">
      <alignment horizontal="center" vertical="center" wrapText="1"/>
    </xf>
    <xf numFmtId="3" fontId="5" fillId="0" borderId="5" xfId="0" applyNumberFormat="1" applyFont="1" applyBorder="1" applyAlignment="1">
      <alignment horizontal="center" vertical="center" wrapText="1"/>
    </xf>
    <xf numFmtId="167" fontId="5" fillId="0" borderId="5" xfId="0" applyNumberFormat="1" applyFont="1" applyBorder="1" applyAlignment="1">
      <alignment horizontal="center" vertical="center" wrapText="1"/>
    </xf>
    <xf numFmtId="0" fontId="28" fillId="0" borderId="1" xfId="0" applyFont="1" applyBorder="1" applyAlignment="1">
      <alignment horizontal="center" vertical="center" wrapText="1"/>
    </xf>
    <xf numFmtId="166" fontId="28" fillId="0" borderId="1" xfId="0" applyNumberFormat="1" applyFont="1" applyBorder="1" applyAlignment="1">
      <alignment horizontal="center" vertical="center" wrapText="1"/>
    </xf>
    <xf numFmtId="166" fontId="5" fillId="0" borderId="1" xfId="0" applyNumberFormat="1" applyFont="1" applyBorder="1" applyAlignment="1">
      <alignment horizontal="center" vertical="center" wrapText="1"/>
    </xf>
    <xf numFmtId="1" fontId="28" fillId="0" borderId="1" xfId="0" applyNumberFormat="1" applyFont="1" applyBorder="1" applyAlignment="1">
      <alignment horizontal="center" vertical="center" wrapText="1"/>
    </xf>
    <xf numFmtId="4" fontId="34" fillId="0" borderId="5"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1" xfId="7" applyFont="1" applyBorder="1" applyAlignment="1">
      <alignment horizontal="center" vertical="center" wrapText="1"/>
    </xf>
    <xf numFmtId="4" fontId="34" fillId="0" borderId="6" xfId="0" applyNumberFormat="1" applyFont="1" applyBorder="1" applyAlignment="1">
      <alignment horizontal="center" vertical="center" wrapText="1"/>
    </xf>
    <xf numFmtId="49" fontId="22" fillId="0" borderId="1" xfId="0" applyNumberFormat="1" applyFont="1" applyBorder="1" applyAlignment="1">
      <alignment horizontal="center" vertical="center" wrapText="1"/>
    </xf>
    <xf numFmtId="4" fontId="31" fillId="0" borderId="5" xfId="0" applyNumberFormat="1" applyFont="1" applyBorder="1" applyAlignment="1">
      <alignment horizontal="center" vertical="center" wrapText="1"/>
    </xf>
    <xf numFmtId="49" fontId="5" fillId="0" borderId="1" xfId="0" applyNumberFormat="1" applyFont="1" applyBorder="1" applyAlignment="1">
      <alignment horizontal="center" vertical="center" wrapText="1" shrinkToFit="1"/>
    </xf>
    <xf numFmtId="2" fontId="5" fillId="0" borderId="5" xfId="0" applyNumberFormat="1" applyFont="1" applyBorder="1" applyAlignment="1">
      <alignment horizontal="center" vertical="center" wrapText="1"/>
    </xf>
    <xf numFmtId="49" fontId="5" fillId="0" borderId="1" xfId="0" applyNumberFormat="1" applyFont="1" applyBorder="1" applyAlignment="1">
      <alignment horizontal="center" vertical="center"/>
    </xf>
    <xf numFmtId="1" fontId="5" fillId="0" borderId="1" xfId="0" applyNumberFormat="1" applyFont="1" applyBorder="1" applyAlignment="1">
      <alignment horizontal="center" vertical="center"/>
    </xf>
    <xf numFmtId="49" fontId="26"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1" fontId="26" fillId="0" borderId="1" xfId="0" applyNumberFormat="1" applyFont="1" applyBorder="1" applyAlignment="1">
      <alignment horizontal="center" vertical="center" wrapText="1"/>
    </xf>
    <xf numFmtId="4" fontId="37"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4" fontId="26" fillId="0" borderId="1" xfId="0" applyNumberFormat="1" applyFont="1" applyBorder="1" applyAlignment="1">
      <alignment horizontal="center" vertical="center" wrapText="1"/>
    </xf>
    <xf numFmtId="4" fontId="31" fillId="0" borderId="1" xfId="0" applyNumberFormat="1" applyFont="1" applyBorder="1" applyAlignment="1">
      <alignment horizontal="center" vertical="center"/>
    </xf>
    <xf numFmtId="4" fontId="16" fillId="5" borderId="0" xfId="0" applyNumberFormat="1" applyFont="1" applyFill="1"/>
    <xf numFmtId="49" fontId="7" fillId="4" borderId="5" xfId="0" applyNumberFormat="1" applyFont="1" applyFill="1" applyBorder="1" applyAlignment="1">
      <alignment horizontal="center" vertical="center" wrapText="1"/>
    </xf>
    <xf numFmtId="4" fontId="5" fillId="5" borderId="0" xfId="0" applyNumberFormat="1" applyFont="1" applyFill="1" applyAlignment="1">
      <alignment horizontal="center" vertical="center"/>
    </xf>
    <xf numFmtId="4" fontId="5" fillId="0" borderId="0" xfId="0" applyNumberFormat="1" applyFont="1" applyAlignment="1">
      <alignment horizontal="center" vertical="center"/>
    </xf>
    <xf numFmtId="2" fontId="7" fillId="4" borderId="5" xfId="0" applyNumberFormat="1" applyFont="1" applyFill="1" applyBorder="1" applyAlignment="1">
      <alignment horizontal="center" vertical="center" wrapText="1"/>
    </xf>
    <xf numFmtId="165" fontId="7" fillId="4" borderId="1" xfId="0" applyNumberFormat="1" applyFont="1" applyFill="1" applyBorder="1" applyAlignment="1">
      <alignment horizontal="center" vertical="center" wrapText="1"/>
    </xf>
    <xf numFmtId="4" fontId="32" fillId="0" borderId="0" xfId="0" applyNumberFormat="1" applyFont="1"/>
    <xf numFmtId="4" fontId="22" fillId="0" borderId="9" xfId="0" applyNumberFormat="1" applyFont="1" applyBorder="1" applyAlignment="1">
      <alignment vertical="center" wrapText="1"/>
    </xf>
    <xf numFmtId="4" fontId="7" fillId="0" borderId="0" xfId="0" applyNumberFormat="1" applyFont="1" applyFill="1" applyBorder="1" applyAlignment="1">
      <alignment horizontal="center" vertical="center"/>
    </xf>
    <xf numFmtId="4" fontId="33" fillId="6" borderId="10" xfId="0" applyNumberFormat="1" applyFont="1" applyFill="1" applyBorder="1" applyAlignment="1">
      <alignment horizontal="center" vertical="center" wrapText="1"/>
    </xf>
    <xf numFmtId="4" fontId="33" fillId="0" borderId="0" xfId="0" applyNumberFormat="1" applyFont="1" applyFill="1" applyBorder="1" applyAlignment="1">
      <alignment horizontal="center" vertical="center" wrapText="1"/>
    </xf>
    <xf numFmtId="4" fontId="39" fillId="0" borderId="0" xfId="0" applyNumberFormat="1" applyFont="1" applyFill="1" applyBorder="1" applyAlignment="1">
      <alignment wrapText="1"/>
    </xf>
    <xf numFmtId="4" fontId="39" fillId="0" borderId="0" xfId="0" applyNumberFormat="1" applyFont="1" applyFill="1" applyBorder="1"/>
    <xf numFmtId="4" fontId="31" fillId="0" borderId="1" xfId="0" applyNumberFormat="1" applyFont="1" applyFill="1" applyBorder="1" applyAlignment="1">
      <alignment horizontal="center" vertical="center" wrapText="1"/>
    </xf>
    <xf numFmtId="0" fontId="16" fillId="0" borderId="0" xfId="0" applyFont="1" applyFill="1" applyBorder="1"/>
    <xf numFmtId="4" fontId="35" fillId="6" borderId="10" xfId="0" applyNumberFormat="1" applyFont="1" applyFill="1" applyBorder="1" applyAlignment="1">
      <alignment horizontal="center" vertical="center" wrapText="1"/>
    </xf>
    <xf numFmtId="4" fontId="34" fillId="0" borderId="1" xfId="0" applyNumberFormat="1" applyFont="1" applyFill="1" applyBorder="1" applyAlignment="1">
      <alignment horizontal="center" vertical="center" wrapText="1"/>
    </xf>
    <xf numFmtId="4" fontId="34" fillId="0" borderId="5" xfId="0" applyNumberFormat="1" applyFont="1" applyFill="1" applyBorder="1" applyAlignment="1">
      <alignment horizontal="center" vertical="center" wrapText="1"/>
    </xf>
    <xf numFmtId="4" fontId="40" fillId="0" borderId="0" xfId="0" applyNumberFormat="1" applyFont="1" applyFill="1" applyBorder="1" applyAlignment="1">
      <alignment horizontal="center" vertical="center" wrapText="1"/>
    </xf>
    <xf numFmtId="4" fontId="33" fillId="4" borderId="10" xfId="0" applyNumberFormat="1" applyFont="1" applyFill="1" applyBorder="1" applyAlignment="1">
      <alignment horizontal="center" vertical="center" wrapText="1"/>
    </xf>
    <xf numFmtId="4" fontId="31" fillId="0" borderId="10" xfId="0" applyNumberFormat="1" applyFont="1" applyBorder="1" applyAlignment="1">
      <alignment horizontal="center" vertical="center" wrapText="1"/>
    </xf>
    <xf numFmtId="4" fontId="31" fillId="0" borderId="0" xfId="0" applyNumberFormat="1" applyFont="1" applyFill="1" applyBorder="1" applyAlignment="1">
      <alignment horizontal="center" vertical="center" wrapText="1"/>
    </xf>
    <xf numFmtId="4" fontId="36" fillId="4" borderId="10" xfId="0" applyNumberFormat="1" applyFont="1" applyFill="1" applyBorder="1" applyAlignment="1">
      <alignment horizontal="center" vertical="center" wrapText="1"/>
    </xf>
    <xf numFmtId="4" fontId="36" fillId="0" borderId="0" xfId="0" applyNumberFormat="1" applyFont="1" applyFill="1" applyBorder="1" applyAlignment="1">
      <alignment horizontal="center" vertical="center" wrapText="1"/>
    </xf>
    <xf numFmtId="4" fontId="33" fillId="4" borderId="10" xfId="0" applyNumberFormat="1" applyFont="1" applyFill="1" applyBorder="1" applyAlignment="1">
      <alignment horizontal="center" vertical="center"/>
    </xf>
    <xf numFmtId="4" fontId="33" fillId="0" borderId="0" xfId="0" applyNumberFormat="1" applyFont="1" applyFill="1" applyBorder="1" applyAlignment="1">
      <alignment horizontal="center" vertical="center"/>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167"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165"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5" xfId="0" applyFont="1" applyFill="1" applyBorder="1" applyAlignment="1">
      <alignment horizontal="center" vertic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0" xfId="0" applyAlignment="1">
      <alignment horizontal="left"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165" fontId="5" fillId="0" borderId="5" xfId="0" applyNumberFormat="1" applyFont="1" applyBorder="1" applyAlignment="1">
      <alignment horizontal="center" vertical="center" wrapText="1"/>
    </xf>
    <xf numFmtId="165" fontId="5" fillId="0" borderId="6" xfId="0" applyNumberFormat="1" applyFont="1" applyBorder="1" applyAlignment="1">
      <alignment horizontal="center" vertical="center" wrapText="1"/>
    </xf>
    <xf numFmtId="0" fontId="5" fillId="0" borderId="5" xfId="0" applyFont="1" applyBorder="1" applyAlignment="1">
      <alignment horizontal="center" vertical="center"/>
    </xf>
    <xf numFmtId="0" fontId="5" fillId="0" borderId="6" xfId="0" applyFont="1" applyBorder="1" applyAlignment="1">
      <alignment horizontal="center" vertical="center"/>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0" fontId="5" fillId="0" borderId="8" xfId="0" applyFont="1" applyBorder="1" applyAlignment="1">
      <alignment horizontal="left" vertical="center"/>
    </xf>
    <xf numFmtId="0" fontId="16" fillId="0" borderId="3" xfId="0" applyFont="1" applyBorder="1" applyAlignment="1">
      <alignment horizontal="left" vertical="center"/>
    </xf>
    <xf numFmtId="49" fontId="5" fillId="0" borderId="5" xfId="0" applyNumberFormat="1" applyFont="1" applyBorder="1" applyAlignment="1">
      <alignment horizontal="center" vertical="center" wrapText="1" shrinkToFit="1"/>
    </xf>
    <xf numFmtId="49" fontId="5" fillId="0" borderId="6" xfId="0" applyNumberFormat="1" applyFont="1" applyBorder="1" applyAlignment="1">
      <alignment horizontal="center" vertical="center" wrapText="1" shrinkToFit="1"/>
    </xf>
    <xf numFmtId="0" fontId="0" fillId="0" borderId="6" xfId="0" applyBorder="1" applyAlignment="1">
      <alignment horizontal="center" vertical="center" wrapText="1"/>
    </xf>
    <xf numFmtId="1" fontId="5" fillId="0" borderId="5" xfId="0" applyNumberFormat="1" applyFont="1" applyBorder="1" applyAlignment="1">
      <alignment horizontal="center" vertical="center" wrapText="1"/>
    </xf>
    <xf numFmtId="49" fontId="29" fillId="6" borderId="5" xfId="0" applyNumberFormat="1" applyFont="1" applyFill="1" applyBorder="1" applyAlignment="1">
      <alignment horizontal="center" vertical="center" wrapText="1"/>
    </xf>
    <xf numFmtId="49" fontId="29" fillId="6" borderId="7" xfId="0" applyNumberFormat="1" applyFont="1" applyFill="1" applyBorder="1" applyAlignment="1">
      <alignment horizontal="center" vertical="center" wrapText="1"/>
    </xf>
    <xf numFmtId="0" fontId="29" fillId="6" borderId="5" xfId="0" applyFont="1" applyFill="1" applyBorder="1" applyAlignment="1">
      <alignment horizontal="center" vertical="center" wrapText="1"/>
    </xf>
    <xf numFmtId="0" fontId="29" fillId="6" borderId="7" xfId="0" applyFont="1" applyFill="1" applyBorder="1" applyAlignment="1">
      <alignment horizontal="center" vertical="center" wrapText="1"/>
    </xf>
    <xf numFmtId="0" fontId="5" fillId="0" borderId="5" xfId="0" applyFont="1" applyBorder="1" applyAlignment="1">
      <alignment horizontal="center" vertical="center" wrapText="1" shrinkToFit="1"/>
    </xf>
    <xf numFmtId="0" fontId="0" fillId="0" borderId="6" xfId="0" applyBorder="1" applyAlignment="1">
      <alignment horizontal="center" vertical="center" wrapText="1" shrinkToFit="1"/>
    </xf>
    <xf numFmtId="49" fontId="7" fillId="4" borderId="5" xfId="0" applyNumberFormat="1" applyFont="1" applyFill="1" applyBorder="1" applyAlignment="1">
      <alignment horizontal="center" vertical="center" wrapText="1"/>
    </xf>
    <xf numFmtId="49" fontId="7" fillId="4" borderId="6" xfId="0" applyNumberFormat="1"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6" xfId="0" applyFont="1" applyFill="1" applyBorder="1" applyAlignment="1">
      <alignment horizontal="center" vertical="center" wrapText="1"/>
    </xf>
    <xf numFmtId="49" fontId="23" fillId="4" borderId="5" xfId="0" applyNumberFormat="1" applyFont="1" applyFill="1" applyBorder="1" applyAlignment="1">
      <alignment horizontal="center" vertical="center" wrapText="1"/>
    </xf>
    <xf numFmtId="49" fontId="23" fillId="4" borderId="6" xfId="0" applyNumberFormat="1" applyFont="1" applyFill="1" applyBorder="1" applyAlignment="1">
      <alignment horizontal="center" vertical="center" wrapText="1"/>
    </xf>
    <xf numFmtId="0" fontId="7" fillId="4" borderId="7" xfId="0" applyFont="1" applyFill="1" applyBorder="1" applyAlignment="1">
      <alignment horizontal="center" vertical="center" wrapText="1"/>
    </xf>
    <xf numFmtId="49" fontId="7" fillId="4" borderId="7" xfId="0" applyNumberFormat="1" applyFont="1" applyFill="1" applyBorder="1" applyAlignment="1">
      <alignment horizontal="center" vertical="center" wrapText="1"/>
    </xf>
    <xf numFmtId="0" fontId="7" fillId="6" borderId="5"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6" borderId="6" xfId="0" applyFont="1" applyFill="1" applyBorder="1" applyAlignment="1">
      <alignment horizontal="center" vertical="center" wrapText="1"/>
    </xf>
    <xf numFmtId="49" fontId="7" fillId="6" borderId="5" xfId="0" applyNumberFormat="1" applyFont="1" applyFill="1" applyBorder="1" applyAlignment="1">
      <alignment horizontal="center" vertical="center" wrapText="1"/>
    </xf>
    <xf numFmtId="49" fontId="7" fillId="6" borderId="7" xfId="0" applyNumberFormat="1" applyFont="1" applyFill="1" applyBorder="1" applyAlignment="1">
      <alignment horizontal="center" vertical="center" wrapText="1"/>
    </xf>
    <xf numFmtId="49" fontId="7" fillId="6" borderId="6" xfId="0" applyNumberFormat="1"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6" borderId="1" xfId="0" applyFill="1" applyBorder="1" applyAlignment="1">
      <alignment horizontal="center" vertical="center" wrapText="1"/>
    </xf>
    <xf numFmtId="49" fontId="7" fillId="4" borderId="1" xfId="0"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49" fontId="5" fillId="0" borderId="7" xfId="0" applyNumberFormat="1" applyFont="1" applyBorder="1" applyAlignment="1">
      <alignment horizontal="center" vertical="center" wrapText="1"/>
    </xf>
    <xf numFmtId="0" fontId="5" fillId="0" borderId="7" xfId="0" applyFont="1" applyBorder="1" applyAlignment="1">
      <alignment horizontal="center" vertical="center" wrapText="1" shrinkToFit="1"/>
    </xf>
    <xf numFmtId="0" fontId="5" fillId="0" borderId="6" xfId="0" applyFont="1" applyBorder="1" applyAlignment="1">
      <alignment horizontal="center" vertical="center" wrapText="1" shrinkToFit="1"/>
    </xf>
    <xf numFmtId="49" fontId="7" fillId="6" borderId="1" xfId="0" applyNumberFormat="1" applyFont="1" applyFill="1" applyBorder="1" applyAlignment="1">
      <alignment horizontal="center" vertical="center" wrapText="1"/>
    </xf>
    <xf numFmtId="1" fontId="7" fillId="6" borderId="1" xfId="0" applyNumberFormat="1" applyFont="1" applyFill="1" applyBorder="1" applyAlignment="1">
      <alignment horizontal="center" vertical="center" wrapText="1"/>
    </xf>
    <xf numFmtId="4" fontId="36" fillId="6" borderId="5" xfId="0" applyNumberFormat="1" applyFont="1" applyFill="1" applyBorder="1" applyAlignment="1">
      <alignment horizontal="center" vertical="center" wrapText="1"/>
    </xf>
    <xf numFmtId="0" fontId="32" fillId="6" borderId="7" xfId="0" applyFont="1" applyFill="1" applyBorder="1" applyAlignment="1">
      <alignment horizontal="center" vertical="center" wrapText="1"/>
    </xf>
    <xf numFmtId="0" fontId="32" fillId="6" borderId="4" xfId="0" applyFont="1" applyFill="1" applyBorder="1" applyAlignment="1">
      <alignment horizontal="center" vertical="center" wrapText="1"/>
    </xf>
    <xf numFmtId="4" fontId="33" fillId="4" borderId="5" xfId="0" applyNumberFormat="1" applyFont="1" applyFill="1" applyBorder="1" applyAlignment="1">
      <alignment horizontal="center" vertical="center" wrapText="1"/>
    </xf>
    <xf numFmtId="0" fontId="32" fillId="4" borderId="6" xfId="0" applyFont="1" applyFill="1" applyBorder="1"/>
    <xf numFmtId="0" fontId="32" fillId="4" borderId="6" xfId="0" applyFont="1" applyFill="1" applyBorder="1" applyAlignment="1">
      <alignment horizontal="center" vertical="center" wrapText="1"/>
    </xf>
    <xf numFmtId="0" fontId="7" fillId="4" borderId="5" xfId="0" applyFont="1" applyFill="1" applyBorder="1" applyAlignment="1">
      <alignment horizontal="center" vertical="center" wrapText="1" shrinkToFit="1"/>
    </xf>
    <xf numFmtId="0" fontId="7" fillId="4" borderId="6" xfId="0" applyFont="1" applyFill="1" applyBorder="1" applyAlignment="1">
      <alignment horizontal="center" vertical="center" wrapText="1" shrinkToFit="1"/>
    </xf>
    <xf numFmtId="0" fontId="5" fillId="0" borderId="1" xfId="0" applyFont="1" applyBorder="1" applyAlignment="1">
      <alignment horizontal="center" vertical="center" wrapText="1"/>
    </xf>
    <xf numFmtId="0" fontId="0" fillId="0" borderId="1" xfId="0" applyBorder="1" applyAlignment="1">
      <alignment horizontal="center" vertical="center" wrapText="1"/>
    </xf>
    <xf numFmtId="4" fontId="33" fillId="4" borderId="6" xfId="0" applyNumberFormat="1" applyFont="1" applyFill="1" applyBorder="1" applyAlignment="1">
      <alignment horizontal="center" vertical="center" wrapText="1"/>
    </xf>
    <xf numFmtId="4" fontId="33" fillId="6" borderId="1" xfId="0" applyNumberFormat="1" applyFont="1" applyFill="1" applyBorder="1" applyAlignment="1">
      <alignment horizontal="center" vertical="center" wrapText="1"/>
    </xf>
    <xf numFmtId="4" fontId="33" fillId="6" borderId="10"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0" xfId="0" applyFont="1" applyAlignment="1">
      <alignment wrapText="1"/>
    </xf>
    <xf numFmtId="0" fontId="0" fillId="0" borderId="0" xfId="0"/>
    <xf numFmtId="0" fontId="9" fillId="0" borderId="0" xfId="0" applyFont="1"/>
    <xf numFmtId="0" fontId="10" fillId="0" borderId="0" xfId="0" applyFont="1" applyAlignment="1">
      <alignment horizontal="center" vertical="center"/>
    </xf>
    <xf numFmtId="0" fontId="0" fillId="0" borderId="0" xfId="0" applyAlignment="1">
      <alignment vertical="center"/>
    </xf>
    <xf numFmtId="49" fontId="10" fillId="0" borderId="0" xfId="0" applyNumberFormat="1" applyFont="1" applyAlignment="1">
      <alignment horizontal="center" vertical="center"/>
    </xf>
    <xf numFmtId="49" fontId="18" fillId="0" borderId="0" xfId="0" applyNumberFormat="1" applyFont="1" applyAlignment="1">
      <alignment horizontal="center" vertical="center"/>
    </xf>
    <xf numFmtId="0" fontId="0" fillId="0" borderId="0" xfId="0" applyAlignment="1">
      <alignment horizontal="center" vertical="center"/>
    </xf>
    <xf numFmtId="4" fontId="35" fillId="4" borderId="5" xfId="0" applyNumberFormat="1" applyFont="1" applyFill="1" applyBorder="1" applyAlignment="1">
      <alignment horizontal="center" vertical="center" wrapText="1"/>
    </xf>
    <xf numFmtId="4" fontId="35" fillId="4" borderId="7" xfId="0" applyNumberFormat="1" applyFont="1" applyFill="1" applyBorder="1" applyAlignment="1">
      <alignment horizontal="center" vertical="center" wrapText="1"/>
    </xf>
    <xf numFmtId="4" fontId="35" fillId="4" borderId="6" xfId="0" applyNumberFormat="1" applyFont="1" applyFill="1" applyBorder="1" applyAlignment="1">
      <alignment horizontal="center" vertical="center" wrapText="1"/>
    </xf>
    <xf numFmtId="0" fontId="31" fillId="0" borderId="1" xfId="0" applyFont="1" applyBorder="1" applyAlignment="1">
      <alignment horizontal="center" vertical="center" wrapText="1"/>
    </xf>
    <xf numFmtId="0" fontId="32" fillId="0" borderId="1" xfId="0" applyFont="1" applyBorder="1" applyAlignment="1">
      <alignment horizontal="center" vertical="center" wrapText="1"/>
    </xf>
    <xf numFmtId="49" fontId="31" fillId="0" borderId="1" xfId="0" applyNumberFormat="1" applyFont="1" applyBorder="1" applyAlignment="1">
      <alignment horizontal="center" vertical="center" wrapText="1"/>
    </xf>
    <xf numFmtId="4" fontId="33" fillId="6" borderId="5" xfId="0" applyNumberFormat="1" applyFont="1" applyFill="1" applyBorder="1" applyAlignment="1">
      <alignment horizontal="center" vertical="center" wrapText="1"/>
    </xf>
    <xf numFmtId="0" fontId="32" fillId="6" borderId="6" xfId="0" applyFont="1" applyFill="1" applyBorder="1" applyAlignment="1">
      <alignment horizontal="center" vertical="center" wrapText="1"/>
    </xf>
    <xf numFmtId="0" fontId="21" fillId="0" borderId="0" xfId="0" applyFont="1" applyAlignment="1">
      <alignment horizontal="center" vertical="center"/>
    </xf>
    <xf numFmtId="0" fontId="20" fillId="0" borderId="0" xfId="0" applyFont="1" applyAlignment="1">
      <alignment horizontal="center" vertical="center"/>
    </xf>
    <xf numFmtId="165" fontId="5" fillId="0" borderId="7" xfId="0" applyNumberFormat="1" applyFont="1" applyBorder="1" applyAlignment="1">
      <alignment horizontal="center" vertical="center" wrapText="1"/>
    </xf>
    <xf numFmtId="4" fontId="31" fillId="0" borderId="5" xfId="0" applyNumberFormat="1" applyFont="1" applyBorder="1" applyAlignment="1">
      <alignment horizontal="center" vertical="center" wrapText="1"/>
    </xf>
    <xf numFmtId="4" fontId="31" fillId="0" borderId="7" xfId="0" applyNumberFormat="1" applyFont="1" applyBorder="1" applyAlignment="1">
      <alignment horizontal="center" vertical="center" wrapText="1"/>
    </xf>
    <xf numFmtId="4" fontId="31" fillId="0" borderId="6" xfId="0" applyNumberFormat="1" applyFont="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4" fontId="31" fillId="0" borderId="5" xfId="0" applyNumberFormat="1" applyFont="1" applyFill="1" applyBorder="1" applyAlignment="1">
      <alignment horizontal="center" vertical="center" wrapText="1"/>
    </xf>
    <xf numFmtId="4" fontId="31" fillId="0" borderId="6" xfId="0" applyNumberFormat="1"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0" fontId="5" fillId="0" borderId="6"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 fontId="5" fillId="0" borderId="6"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5" fillId="0" borderId="6" xfId="0" applyNumberFormat="1" applyFont="1" applyFill="1" applyBorder="1" applyAlignment="1">
      <alignment horizontal="center" vertical="center" wrapText="1"/>
    </xf>
  </cellXfs>
  <cellStyles count="11">
    <cellStyle name="Обычный" xfId="0" builtinId="0"/>
    <cellStyle name="Обычный 2" xfId="1" xr:uid="{00000000-0005-0000-0000-000001000000}"/>
    <cellStyle name="Обычный 3" xfId="2" xr:uid="{00000000-0005-0000-0000-000002000000}"/>
    <cellStyle name="Обычный 4" xfId="3" xr:uid="{00000000-0005-0000-0000-000003000000}"/>
    <cellStyle name="Обычный 5" xfId="4" xr:uid="{00000000-0005-0000-0000-000004000000}"/>
    <cellStyle name="Обычный 6" xfId="5" xr:uid="{00000000-0005-0000-0000-000005000000}"/>
    <cellStyle name="Обычный 6 2" xfId="6" xr:uid="{00000000-0005-0000-0000-000006000000}"/>
    <cellStyle name="Обычный 7" xfId="10" xr:uid="{00000000-0005-0000-0000-000007000000}"/>
    <cellStyle name="Обычный_Коммуналка0109" xfId="7" xr:uid="{00000000-0005-0000-0000-000008000000}"/>
    <cellStyle name="Финансовый 2" xfId="8" xr:uid="{00000000-0005-0000-0000-000009000000}"/>
    <cellStyle name="Финансовый 2 2"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43;&#1086;&#1085;&#1095;&#1072;&#1088;&#1086;&#1074;&#1072;_&#1089;/Desktop/&#1055;&#1088;&#1086;&#1075;&#1088;&#1072;&#1084;&#1084;&#1099;%202019-2025/&#1054;&#1090;&#1095;&#1077;&#1090;&#1099;/2023/3%20&#1082;&#1074;.%202023/&#1085;&#1072;&#1087;&#1088;&#1072;&#1074;&#1083;&#1077;&#1085;&#1086;%20&#1074;%20&#1050;&#1043;&#1056;&#1080;&#1062;,%2013.10.2023/&#1054;&#1090;&#1095;&#1077;&#1090;_04&#1052;&#1055;_&#1060;&#1057;&#1043;&#1057;%203%20&#1082;&#1074;.%20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leserver\obmen\Users\&#1043;&#1086;&#1085;&#1095;&#1072;&#1088;&#1086;&#1074;&#1072;_&#1089;\Desktop\2%20&#1082;&#1074;.%202023\&#1086;&#1090;&#1095;&#1077;&#1090;%20&#1074;%20&#1050;&#1043;&#1056;&#1080;&#1062;,%2013.07.2023\(04)&#1060;&#1050;&#1043;&#1057;,%20&#1086;&#1090;&#1095;&#1077;&#1090;%20&#1079;&#1072;%202%20&#1082;&#1074;.202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1.154\obmen\Users\&#1043;&#1086;&#1085;&#1095;&#1072;&#1088;&#1086;&#1074;&#1072;_&#1089;\Desktop\2%20&#1082;&#1074;.%202023\&#1086;&#1090;&#1095;&#1077;&#1090;%20&#1074;%20&#1050;&#1043;&#1056;&#1080;&#1062;,%2013.07.2023\&#1054;&#1090;&#1095;&#1077;&#1090;_04&#1052;&#1055;_&#1060;&#1057;&#1043;&#1057;_2%20&#1082;&#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s>
    <sheetDataSet>
      <sheetData sheetId="0">
        <row r="168">
          <cell r="D168" t="str">
            <v>Лечение деревьев инъекциями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s>
    <sheetDataSet>
      <sheetData sheetId="0" refreshError="1">
        <row r="322">
          <cell r="A322" t="str">
            <v>05</v>
          </cell>
          <cell r="E322" t="str">
            <v>Комплект документации</v>
          </cell>
          <cell r="F322" t="str">
            <v>ед.</v>
          </cell>
        </row>
        <row r="326">
          <cell r="A326" t="str">
            <v>05</v>
          </cell>
          <cell r="B326">
            <v>45551</v>
          </cell>
          <cell r="C326" t="str">
            <v>МБУ "УКС"</v>
          </cell>
          <cell r="D326" t="str">
            <v>Реконструкция участка сети дождевой канализации диаметром 400 мм с устройством очистных сооружений по ул. Льва Толстого в г. Калининграде</v>
          </cell>
          <cell r="E326" t="str">
            <v>Комплект документации</v>
          </cell>
          <cell r="F326" t="str">
            <v>ед.</v>
          </cell>
        </row>
        <row r="330">
          <cell r="A330" t="str">
            <v>05</v>
          </cell>
          <cell r="B330">
            <v>45552</v>
          </cell>
          <cell r="C330" t="str">
            <v>МБУ "УКС"</v>
          </cell>
          <cell r="D330" t="str">
            <v>Реконструкция участка сети дождевой канализации диаметром 550 мм с устройством очистных сооружений по ул. Тельмана в г. Калининград</v>
          </cell>
          <cell r="E330" t="str">
            <v>Комплект документации</v>
          </cell>
        </row>
        <row r="334">
          <cell r="A334" t="str">
            <v>05</v>
          </cell>
          <cell r="B334">
            <v>45553</v>
          </cell>
          <cell r="C334" t="str">
            <v>МБУ "УКС"</v>
          </cell>
          <cell r="D334" t="str">
            <v>Реконструкция участка сети дождевой канализации диаметром 1600 мм с устройством очистных сооружений в районе ботанического сада в г. Калининграде</v>
          </cell>
          <cell r="E334" t="str">
            <v>Комплект документации</v>
          </cell>
          <cell r="F334" t="str">
            <v>ед.</v>
          </cell>
        </row>
        <row r="338">
          <cell r="A338" t="str">
            <v>05</v>
          </cell>
          <cell r="B338">
            <v>45554</v>
          </cell>
          <cell r="C338" t="str">
            <v>МБУ "УКС"</v>
          </cell>
          <cell r="D338" t="str">
            <v>Реконструкция участка сети дождевой канализации с устройством очистных сооружений по ул. Тургенева, ул. Герцена в г. Калининграде</v>
          </cell>
          <cell r="E338" t="str">
            <v>Комплект документации</v>
          </cell>
          <cell r="F338" t="str">
            <v>ед.</v>
          </cell>
        </row>
        <row r="342">
          <cell r="A342" t="str">
            <v>05</v>
          </cell>
          <cell r="B342">
            <v>45555</v>
          </cell>
          <cell r="C342" t="str">
            <v>МБУ "УКС"</v>
          </cell>
          <cell r="D342" t="str">
            <v>Реконструкция участка сети дождевой канализации диаметром 750 мм с устройством очистных сооружений по ул. Герцена в г. Калининграде</v>
          </cell>
          <cell r="E342" t="str">
            <v>Комплект документации</v>
          </cell>
          <cell r="F342" t="str">
            <v>ед.</v>
          </cell>
        </row>
        <row r="346">
          <cell r="A346" t="str">
            <v>05</v>
          </cell>
          <cell r="B346">
            <v>45556</v>
          </cell>
          <cell r="C346" t="str">
            <v>МБУ "УКС"</v>
          </cell>
          <cell r="D346" t="str">
            <v>Реконструкция участка сети дождевой канализации диаметром 450 мм с устройством очистных сооружений по ул. Колхозной в г. Калининграде</v>
          </cell>
          <cell r="E346" t="str">
            <v>Комплект документации</v>
          </cell>
          <cell r="F346" t="str">
            <v>ед.</v>
          </cell>
        </row>
        <row r="350">
          <cell r="A350" t="str">
            <v>05</v>
          </cell>
          <cell r="B350">
            <v>45558</v>
          </cell>
          <cell r="C350" t="str">
            <v>МБУ "УКС"</v>
          </cell>
          <cell r="D350" t="str">
            <v>Реконструкция участка сети дождевой канализации диаметром 900 мм с устройством очистных сооружений по ул. Тельмана в г. Калининграде</v>
          </cell>
          <cell r="E350" t="str">
            <v>Комплект документации</v>
          </cell>
          <cell r="F350" t="str">
            <v>ед.</v>
          </cell>
        </row>
        <row r="354">
          <cell r="A354" t="str">
            <v>05</v>
          </cell>
          <cell r="B354">
            <v>45560</v>
          </cell>
          <cell r="C354" t="str">
            <v>МБУ "УКС"</v>
          </cell>
          <cell r="D354" t="str">
            <v>Строительство сетей и сооружений дождевой канализации на территории в границах ул.Украинская ул.Согласия ул.Рассветная ул.Горького в г. Калининграде 1 этап</v>
          </cell>
          <cell r="E354" t="str">
            <v>Количество объектов</v>
          </cell>
          <cell r="F354" t="str">
            <v>ед.</v>
          </cell>
        </row>
        <row r="358">
          <cell r="A358" t="str">
            <v>05</v>
          </cell>
          <cell r="B358">
            <v>45561</v>
          </cell>
          <cell r="C358" t="str">
            <v>МБУ "УКС"</v>
          </cell>
          <cell r="D358" t="str">
            <v>Строительство сетей и сооружений дождевой канализации на территории в границах ул.Украинская-ул.Согласия-ул.Рассветная-ул.Горького в г. Калининграде (2 этап)</v>
          </cell>
          <cell r="E358" t="str">
            <v>Комплект документации</v>
          </cell>
          <cell r="F358" t="str">
            <v>ед.</v>
          </cell>
        </row>
        <row r="362">
          <cell r="A362" t="str">
            <v>05</v>
          </cell>
          <cell r="B362">
            <v>45562</v>
          </cell>
          <cell r="C362" t="str">
            <v>МБУ "УКС"</v>
          </cell>
          <cell r="D362" t="str">
            <v>Строительство открытой осушительной сети на территории в границах ул. Украинская - ул. Согласия - ул. Рассветная - ул. Горького в г. Калининграде</v>
          </cell>
          <cell r="E362" t="str">
            <v>Комплект документации</v>
          </cell>
          <cell r="F362" t="str">
            <v>ед.</v>
          </cell>
          <cell r="G362">
            <v>1</v>
          </cell>
        </row>
        <row r="366">
          <cell r="A366" t="str">
            <v>05</v>
          </cell>
          <cell r="B366">
            <v>45563</v>
          </cell>
          <cell r="C366" t="str">
            <v>МБУ "УКС"</v>
          </cell>
          <cell r="D366" t="str">
            <v>Реконструкция участка сети дождевой канализации с устройством очистных сооружений в районе Московского проспекта в г. Калининграде</v>
          </cell>
          <cell r="E366" t="str">
            <v>Комплект документации</v>
          </cell>
          <cell r="F366" t="str">
            <v>ед.</v>
          </cell>
        </row>
        <row r="466">
          <cell r="A466" t="str">
            <v>06</v>
          </cell>
          <cell r="B466">
            <v>85321</v>
          </cell>
          <cell r="C466" t="str">
            <v>КпСП</v>
          </cell>
          <cell r="E466" t="str">
            <v>Количество объектов</v>
          </cell>
        </row>
        <row r="474">
          <cell r="A474" t="str">
            <v>06</v>
          </cell>
          <cell r="B474">
            <v>85321</v>
          </cell>
          <cell r="C474" t="str">
            <v>МКУ "КСЗ"</v>
          </cell>
        </row>
        <row r="494">
          <cell r="D494" t="str">
            <v>Разработка проектной документации по благоустройству терриитории, прилегающей к Музейному кварталу (1,3,4, этапы), "Оценка воздействия на водные биоресурсы и среду их обитания,  включая расчет прогнозируемого ущерба рыбным запасам при производстве работ по объекту:  «Благоустройство территории, прилегающей к Музейному кварталу в г. Калининграде» (1, 3, 4 этап),   работ по разработке проектно-сметной документации на ремонт железобетонных и бетонных конструкций набережной по объекту «Благоустройство территории, прилегающей к Музейному кварталу в г. Калининграде» (1, 3, 4 этап),  Разработка проектной и рабочей документации по объекту "Благоустройство территории, прилегающей к Музейному кварталу в г. Калининграде" (5-6 этапы)</v>
          </cell>
        </row>
        <row r="530">
          <cell r="A530" t="str">
            <v>06</v>
          </cell>
          <cell r="B530">
            <v>85321</v>
          </cell>
          <cell r="C530" t="str">
            <v xml:space="preserve">МКУ "КСЗ"  </v>
          </cell>
          <cell r="E530" t="str">
            <v>Комплект проектной документации</v>
          </cell>
        </row>
        <row r="624">
          <cell r="A624" t="str">
            <v>09</v>
          </cell>
          <cell r="B624">
            <v>96112</v>
          </cell>
          <cell r="C624" t="str">
            <v>х</v>
          </cell>
          <cell r="D624" t="str">
            <v>Охрана лесов от пожаров, загрязнения и иного негативного воздействия, защита лесов от вредных организмов, воспроизводство городских лесов</v>
          </cell>
          <cell r="F624" t="str">
            <v>га</v>
          </cell>
          <cell r="G624">
            <v>1568</v>
          </cell>
        </row>
        <row r="632">
          <cell r="D632" t="str">
            <v>Международный проект "Сохранение и устойчивое использование водных рекреационных объектов в приграничных городах Кентшине и Калининграде"</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s>
    <sheetDataSet>
      <sheetData sheetId="0" refreshError="1">
        <row r="679">
          <cell r="A679" t="str">
            <v>12</v>
          </cell>
          <cell r="B679">
            <v>85721</v>
          </cell>
          <cell r="C679" t="str">
            <v>КпСП</v>
          </cell>
          <cell r="F679" t="str">
            <v>ед.</v>
          </cell>
        </row>
        <row r="683">
          <cell r="A683">
            <v>12</v>
          </cell>
          <cell r="B683">
            <v>85721</v>
          </cell>
          <cell r="C683" t="str">
            <v>КпСП</v>
          </cell>
          <cell r="E683" t="str">
            <v>Количество объектов</v>
          </cell>
          <cell r="F683" t="str">
            <v>ед.</v>
          </cell>
        </row>
        <row r="687">
          <cell r="A687">
            <v>12</v>
          </cell>
          <cell r="B687">
            <v>85721</v>
          </cell>
          <cell r="C687" t="str">
            <v>КпСП</v>
          </cell>
          <cell r="E687" t="str">
            <v>Количество объектов</v>
          </cell>
          <cell r="F687" t="str">
            <v>ед.</v>
          </cell>
        </row>
        <row r="695">
          <cell r="A695">
            <v>12</v>
          </cell>
          <cell r="B695">
            <v>85721</v>
          </cell>
          <cell r="C695" t="str">
            <v>КпСП</v>
          </cell>
          <cell r="F695" t="str">
            <v>ед.</v>
          </cell>
        </row>
        <row r="699">
          <cell r="A699">
            <v>12</v>
          </cell>
          <cell r="B699">
            <v>85721</v>
          </cell>
          <cell r="C699" t="str">
            <v>КпСП</v>
          </cell>
          <cell r="E699" t="str">
            <v>Комплект проектной документации</v>
          </cell>
          <cell r="F699" t="str">
            <v>ед.</v>
          </cell>
        </row>
        <row r="703">
          <cell r="A703">
            <v>12</v>
          </cell>
          <cell r="B703">
            <v>85721</v>
          </cell>
          <cell r="C703" t="str">
            <v>КпСП</v>
          </cell>
          <cell r="E703" t="str">
            <v>Количество щитов</v>
          </cell>
          <cell r="F703" t="str">
            <v>ед.</v>
          </cell>
        </row>
        <row r="707">
          <cell r="A707">
            <v>12</v>
          </cell>
          <cell r="B707">
            <v>85721</v>
          </cell>
          <cell r="C707" t="str">
            <v>КпСП</v>
          </cell>
          <cell r="D707" t="str">
            <v>Разработка проектной документации по объекту: "Благоустройство территории парка им.Юрия Гагарина" по адресу: г.Калининград, ул.Киевская, 134</v>
          </cell>
          <cell r="E707" t="str">
            <v>Комплект проектной документации</v>
          </cell>
          <cell r="F707" t="str">
            <v>ед.</v>
          </cell>
        </row>
        <row r="711">
          <cell r="A711" t="str">
            <v>12</v>
          </cell>
          <cell r="B711">
            <v>85721</v>
          </cell>
          <cell r="C711" t="str">
            <v>КпСП</v>
          </cell>
          <cell r="F711" t="str">
            <v>ед.</v>
          </cell>
        </row>
        <row r="715">
          <cell r="A715" t="str">
            <v>12</v>
          </cell>
          <cell r="B715">
            <v>85721</v>
          </cell>
          <cell r="C715" t="str">
            <v>КпСП</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9"/>
  <sheetViews>
    <sheetView zoomScale="93" zoomScaleNormal="93" workbookViewId="0">
      <selection activeCell="D18" sqref="D18"/>
    </sheetView>
  </sheetViews>
  <sheetFormatPr defaultRowHeight="12.75" x14ac:dyDescent="0.2"/>
  <cols>
    <col min="2" max="4" width="11.140625" customWidth="1"/>
    <col min="5" max="5" width="13" customWidth="1"/>
    <col min="6" max="6" width="38.5703125" customWidth="1"/>
    <col min="10" max="10" width="13.85546875" customWidth="1"/>
    <col min="11" max="11" width="11.7109375" bestFit="1" customWidth="1"/>
    <col min="12" max="12" width="12.5703125" bestFit="1" customWidth="1"/>
    <col min="13" max="13" width="13.42578125" customWidth="1"/>
    <col min="14" max="14" width="13.85546875" customWidth="1"/>
    <col min="15" max="15" width="11.42578125" customWidth="1"/>
  </cols>
  <sheetData>
    <row r="1" spans="1:15" ht="34.5" customHeight="1" x14ac:dyDescent="0.2">
      <c r="A1" s="185" t="s">
        <v>48</v>
      </c>
      <c r="B1" s="185" t="s">
        <v>4</v>
      </c>
      <c r="C1" s="185" t="s">
        <v>49</v>
      </c>
      <c r="D1" s="185" t="s">
        <v>50</v>
      </c>
      <c r="E1" s="185"/>
      <c r="F1" s="185" t="s">
        <v>53</v>
      </c>
      <c r="G1" s="185" t="s">
        <v>17</v>
      </c>
      <c r="H1" s="185"/>
      <c r="I1" s="185"/>
      <c r="J1" s="185"/>
      <c r="K1" s="185" t="s">
        <v>12</v>
      </c>
      <c r="L1" s="185"/>
      <c r="M1" s="185"/>
      <c r="N1" s="185"/>
      <c r="O1" s="185"/>
    </row>
    <row r="2" spans="1:15" ht="51" x14ac:dyDescent="0.2">
      <c r="A2" s="185"/>
      <c r="B2" s="185"/>
      <c r="C2" s="185"/>
      <c r="D2" s="2" t="s">
        <v>51</v>
      </c>
      <c r="E2" s="2" t="s">
        <v>52</v>
      </c>
      <c r="F2" s="185"/>
      <c r="G2" s="2" t="s">
        <v>18</v>
      </c>
      <c r="H2" s="2" t="s">
        <v>19</v>
      </c>
      <c r="I2" s="2" t="s">
        <v>20</v>
      </c>
      <c r="J2" s="2" t="s">
        <v>54</v>
      </c>
      <c r="K2" s="2" t="s">
        <v>47</v>
      </c>
      <c r="L2" s="2" t="s">
        <v>46</v>
      </c>
      <c r="M2" s="2" t="s">
        <v>14</v>
      </c>
      <c r="N2" s="2" t="s">
        <v>15</v>
      </c>
      <c r="O2" s="2" t="s">
        <v>16</v>
      </c>
    </row>
    <row r="3" spans="1:15" x14ac:dyDescent="0.2">
      <c r="A3" s="2">
        <v>1</v>
      </c>
      <c r="B3" s="2">
        <v>2</v>
      </c>
      <c r="C3" s="2">
        <v>3</v>
      </c>
      <c r="D3" s="2">
        <v>4</v>
      </c>
      <c r="E3" s="2">
        <v>5</v>
      </c>
      <c r="F3" s="2">
        <v>6</v>
      </c>
      <c r="G3" s="2">
        <v>7</v>
      </c>
      <c r="H3" s="2">
        <v>8</v>
      </c>
      <c r="I3" s="2">
        <v>9</v>
      </c>
      <c r="J3" s="2">
        <v>10</v>
      </c>
      <c r="K3" s="2">
        <v>11</v>
      </c>
      <c r="L3" s="2">
        <v>12</v>
      </c>
      <c r="M3" s="2">
        <v>13</v>
      </c>
      <c r="N3" s="2">
        <v>14</v>
      </c>
      <c r="O3" s="2">
        <v>15</v>
      </c>
    </row>
    <row r="4" spans="1:15" ht="51" x14ac:dyDescent="0.2">
      <c r="A4" s="12" t="s">
        <v>58</v>
      </c>
      <c r="B4" s="13" t="s">
        <v>13</v>
      </c>
      <c r="C4" s="13" t="s">
        <v>13</v>
      </c>
      <c r="D4" s="13" t="s">
        <v>13</v>
      </c>
      <c r="E4" s="13" t="s">
        <v>13</v>
      </c>
      <c r="F4" s="10" t="s">
        <v>56</v>
      </c>
      <c r="G4" s="4"/>
      <c r="H4" s="4"/>
      <c r="I4" s="4"/>
      <c r="J4" s="9">
        <v>44256</v>
      </c>
      <c r="K4" s="14"/>
      <c r="L4" s="14"/>
      <c r="M4" s="14"/>
      <c r="N4" s="14"/>
      <c r="O4" s="14"/>
    </row>
    <row r="5" spans="1:15" s="20" customFormat="1" ht="38.25" x14ac:dyDescent="0.2">
      <c r="A5" s="15" t="s">
        <v>58</v>
      </c>
      <c r="B5" s="15" t="s">
        <v>60</v>
      </c>
      <c r="C5" s="15" t="s">
        <v>13</v>
      </c>
      <c r="D5" s="19" t="s">
        <v>13</v>
      </c>
      <c r="E5" s="19" t="s">
        <v>13</v>
      </c>
      <c r="F5" s="11" t="s">
        <v>57</v>
      </c>
      <c r="G5" s="16"/>
      <c r="H5" s="16"/>
      <c r="I5" s="16"/>
      <c r="J5" s="17"/>
      <c r="K5" s="18">
        <f>SUM(K6:K9)</f>
        <v>0</v>
      </c>
      <c r="L5" s="18">
        <f>SUM(L6:L9)</f>
        <v>2500000</v>
      </c>
      <c r="M5" s="18">
        <f>SUM(M6:M9)</f>
        <v>2500000</v>
      </c>
      <c r="N5" s="18">
        <f>SUM(N6:N9)</f>
        <v>0</v>
      </c>
      <c r="O5" s="18">
        <f>SUM(O6:O9)</f>
        <v>0</v>
      </c>
    </row>
    <row r="6" spans="1:15" ht="38.25" x14ac:dyDescent="0.2">
      <c r="A6" s="12" t="s">
        <v>58</v>
      </c>
      <c r="B6" s="12" t="s">
        <v>60</v>
      </c>
      <c r="C6" s="12" t="s">
        <v>63</v>
      </c>
      <c r="D6" s="12" t="s">
        <v>64</v>
      </c>
      <c r="E6" s="12" t="s">
        <v>65</v>
      </c>
      <c r="F6" s="5" t="s">
        <v>67</v>
      </c>
      <c r="G6" s="4" t="s">
        <v>68</v>
      </c>
      <c r="H6" s="4" t="s">
        <v>69</v>
      </c>
      <c r="I6" s="4">
        <v>150</v>
      </c>
      <c r="J6" s="9">
        <v>44531</v>
      </c>
      <c r="K6" s="14"/>
      <c r="L6" s="14">
        <f>SUM(M6:O6)</f>
        <v>1000000</v>
      </c>
      <c r="M6" s="14">
        <v>1000000</v>
      </c>
      <c r="N6" s="14"/>
      <c r="O6" s="14"/>
    </row>
    <row r="7" spans="1:15" ht="38.25" x14ac:dyDescent="0.2">
      <c r="A7" s="12" t="s">
        <v>58</v>
      </c>
      <c r="B7" s="12" t="s">
        <v>60</v>
      </c>
      <c r="C7" s="12" t="s">
        <v>63</v>
      </c>
      <c r="D7" s="12" t="s">
        <v>70</v>
      </c>
      <c r="E7" s="12" t="s">
        <v>71</v>
      </c>
      <c r="F7" s="5" t="s">
        <v>67</v>
      </c>
      <c r="G7" s="4" t="s">
        <v>68</v>
      </c>
      <c r="H7" s="4" t="s">
        <v>69</v>
      </c>
      <c r="I7" s="4">
        <v>200</v>
      </c>
      <c r="J7" s="9">
        <v>44532</v>
      </c>
      <c r="K7" s="14"/>
      <c r="L7" s="14">
        <f>SUM(M7:O7)</f>
        <v>1500000</v>
      </c>
      <c r="M7" s="14">
        <v>1500000</v>
      </c>
      <c r="N7" s="14"/>
      <c r="O7" s="14"/>
    </row>
    <row r="8" spans="1:15" x14ac:dyDescent="0.2">
      <c r="A8" s="12" t="s">
        <v>58</v>
      </c>
      <c r="B8" s="12" t="s">
        <v>60</v>
      </c>
      <c r="C8" s="12" t="s">
        <v>63</v>
      </c>
      <c r="D8" s="12"/>
      <c r="E8" s="12"/>
      <c r="F8" s="5" t="s">
        <v>1</v>
      </c>
      <c r="G8" s="4"/>
      <c r="H8" s="4"/>
      <c r="I8" s="4"/>
      <c r="J8" s="9"/>
      <c r="K8" s="14"/>
      <c r="L8" s="14">
        <f>SUM(M8:O8)</f>
        <v>0</v>
      </c>
      <c r="M8" s="14"/>
      <c r="N8" s="14"/>
      <c r="O8" s="14"/>
    </row>
    <row r="9" spans="1:15" x14ac:dyDescent="0.2">
      <c r="A9" s="12" t="s">
        <v>58</v>
      </c>
      <c r="B9" s="12" t="s">
        <v>60</v>
      </c>
      <c r="C9" s="12" t="s">
        <v>63</v>
      </c>
      <c r="D9" s="12"/>
      <c r="E9" s="12"/>
      <c r="F9" s="5" t="s">
        <v>9</v>
      </c>
      <c r="G9" s="4"/>
      <c r="H9" s="4"/>
      <c r="I9" s="4"/>
      <c r="J9" s="9"/>
      <c r="K9" s="14"/>
      <c r="L9" s="14">
        <f>SUM(M9:O9)</f>
        <v>0</v>
      </c>
      <c r="M9" s="14"/>
      <c r="N9" s="14"/>
      <c r="O9" s="14"/>
    </row>
    <row r="10" spans="1:15" ht="38.25" x14ac:dyDescent="0.2">
      <c r="A10" s="15" t="s">
        <v>58</v>
      </c>
      <c r="B10" s="15" t="s">
        <v>61</v>
      </c>
      <c r="C10" s="15" t="s">
        <v>63</v>
      </c>
      <c r="D10" s="15" t="s">
        <v>13</v>
      </c>
      <c r="E10" s="15" t="s">
        <v>13</v>
      </c>
      <c r="F10" s="11" t="s">
        <v>72</v>
      </c>
      <c r="G10" s="16"/>
      <c r="H10" s="16"/>
      <c r="I10" s="16"/>
      <c r="J10" s="17"/>
      <c r="K10" s="18">
        <f>SUM(K11:K14)</f>
        <v>200</v>
      </c>
      <c r="L10" s="18">
        <f>SUM(L11:L14)</f>
        <v>500</v>
      </c>
      <c r="M10" s="18">
        <f>SUM(M11:M14)</f>
        <v>500</v>
      </c>
      <c r="N10" s="18">
        <f>SUM(N11:N14)</f>
        <v>0</v>
      </c>
      <c r="O10" s="18">
        <f>SUM(O11:O14)</f>
        <v>0</v>
      </c>
    </row>
    <row r="11" spans="1:15" x14ac:dyDescent="0.2">
      <c r="A11" s="12" t="s">
        <v>58</v>
      </c>
      <c r="B11" s="12" t="s">
        <v>61</v>
      </c>
      <c r="C11" s="12" t="s">
        <v>63</v>
      </c>
      <c r="D11" s="12" t="s">
        <v>70</v>
      </c>
      <c r="E11" s="12" t="s">
        <v>71</v>
      </c>
      <c r="F11" s="5" t="s">
        <v>66</v>
      </c>
      <c r="G11" s="4"/>
      <c r="H11" s="4" t="s">
        <v>74</v>
      </c>
      <c r="I11" s="4">
        <v>1</v>
      </c>
      <c r="J11" s="9">
        <v>44470</v>
      </c>
      <c r="K11" s="14"/>
      <c r="L11" s="14">
        <f>SUM(M11:O11)</f>
        <v>500</v>
      </c>
      <c r="M11" s="14">
        <v>500</v>
      </c>
      <c r="N11" s="14"/>
      <c r="O11" s="14"/>
    </row>
    <row r="12" spans="1:15" x14ac:dyDescent="0.2">
      <c r="A12" s="12" t="s">
        <v>58</v>
      </c>
      <c r="B12" s="12" t="s">
        <v>61</v>
      </c>
      <c r="C12" s="12" t="s">
        <v>63</v>
      </c>
      <c r="D12" s="12" t="s">
        <v>70</v>
      </c>
      <c r="E12" s="12" t="s">
        <v>71</v>
      </c>
      <c r="F12" s="5" t="s">
        <v>73</v>
      </c>
      <c r="G12" s="4"/>
      <c r="H12" s="4" t="s">
        <v>74</v>
      </c>
      <c r="I12" s="4">
        <v>1</v>
      </c>
      <c r="J12" s="9">
        <v>44228</v>
      </c>
      <c r="K12" s="14">
        <v>200</v>
      </c>
      <c r="L12" s="14">
        <f t="shared" ref="L12:L18" si="0">SUM(M12:O12)</f>
        <v>0</v>
      </c>
      <c r="M12" s="14">
        <v>0</v>
      </c>
      <c r="N12" s="14"/>
      <c r="O12" s="14"/>
    </row>
    <row r="13" spans="1:15" x14ac:dyDescent="0.2">
      <c r="A13" s="12" t="s">
        <v>58</v>
      </c>
      <c r="B13" s="12" t="s">
        <v>61</v>
      </c>
      <c r="C13" s="12" t="s">
        <v>63</v>
      </c>
      <c r="D13" s="12"/>
      <c r="E13" s="12"/>
      <c r="F13" s="5" t="s">
        <v>1</v>
      </c>
      <c r="G13" s="4"/>
      <c r="H13" s="4"/>
      <c r="I13" s="4"/>
      <c r="J13" s="9"/>
      <c r="K13" s="14"/>
      <c r="L13" s="14">
        <f t="shared" si="0"/>
        <v>0</v>
      </c>
      <c r="M13" s="14"/>
      <c r="N13" s="14"/>
      <c r="O13" s="14"/>
    </row>
    <row r="14" spans="1:15" x14ac:dyDescent="0.2">
      <c r="A14" s="12" t="s">
        <v>58</v>
      </c>
      <c r="B14" s="12" t="s">
        <v>61</v>
      </c>
      <c r="C14" s="12" t="s">
        <v>63</v>
      </c>
      <c r="D14" s="12"/>
      <c r="E14" s="12"/>
      <c r="F14" s="5" t="s">
        <v>9</v>
      </c>
      <c r="G14" s="4"/>
      <c r="H14" s="4"/>
      <c r="I14" s="4"/>
      <c r="J14" s="9"/>
      <c r="K14" s="14"/>
      <c r="L14" s="14">
        <f t="shared" si="0"/>
        <v>0</v>
      </c>
      <c r="M14" s="14"/>
      <c r="N14" s="14"/>
      <c r="O14" s="14"/>
    </row>
    <row r="15" spans="1:15" ht="51" x14ac:dyDescent="0.2">
      <c r="A15" s="12" t="s">
        <v>59</v>
      </c>
      <c r="B15" s="13" t="s">
        <v>13</v>
      </c>
      <c r="C15" s="13" t="s">
        <v>13</v>
      </c>
      <c r="D15" s="13" t="s">
        <v>13</v>
      </c>
      <c r="E15" s="13" t="s">
        <v>13</v>
      </c>
      <c r="F15" s="10" t="s">
        <v>75</v>
      </c>
      <c r="G15" s="4"/>
      <c r="H15" s="4"/>
      <c r="I15" s="4"/>
      <c r="J15" s="9"/>
      <c r="K15" s="14"/>
      <c r="L15" s="14">
        <f t="shared" si="0"/>
        <v>0</v>
      </c>
      <c r="M15" s="14"/>
      <c r="N15" s="14"/>
      <c r="O15" s="14"/>
    </row>
    <row r="16" spans="1:15" ht="76.5" x14ac:dyDescent="0.2">
      <c r="A16" s="12" t="s">
        <v>59</v>
      </c>
      <c r="B16" s="12" t="s">
        <v>62</v>
      </c>
      <c r="C16" s="12" t="s">
        <v>13</v>
      </c>
      <c r="D16" s="12" t="s">
        <v>13</v>
      </c>
      <c r="E16" s="12" t="s">
        <v>13</v>
      </c>
      <c r="F16" s="21" t="s">
        <v>76</v>
      </c>
      <c r="G16" s="4"/>
      <c r="H16" s="4"/>
      <c r="I16" s="4"/>
      <c r="J16" s="9"/>
      <c r="K16" s="14"/>
      <c r="L16" s="14">
        <f t="shared" si="0"/>
        <v>0</v>
      </c>
      <c r="M16" s="14"/>
      <c r="N16" s="14"/>
      <c r="O16" s="14"/>
    </row>
    <row r="17" spans="1:15" ht="25.5" x14ac:dyDescent="0.2">
      <c r="A17" s="12" t="s">
        <v>59</v>
      </c>
      <c r="B17" s="12" t="s">
        <v>62</v>
      </c>
      <c r="C17" s="12">
        <v>804</v>
      </c>
      <c r="D17" s="12">
        <v>11115</v>
      </c>
      <c r="E17" s="12" t="s">
        <v>78</v>
      </c>
      <c r="F17" s="21" t="s">
        <v>77</v>
      </c>
      <c r="G17" s="4" t="s">
        <v>79</v>
      </c>
      <c r="H17" s="4" t="s">
        <v>80</v>
      </c>
      <c r="I17" s="4">
        <v>200</v>
      </c>
      <c r="J17" s="9">
        <v>44531</v>
      </c>
      <c r="K17" s="14">
        <v>50000000</v>
      </c>
      <c r="L17" s="14">
        <f t="shared" si="0"/>
        <v>262000000</v>
      </c>
      <c r="M17" s="14">
        <v>10000000</v>
      </c>
      <c r="N17" s="14">
        <v>252000000</v>
      </c>
      <c r="O17" s="14"/>
    </row>
    <row r="18" spans="1:15" ht="25.5" x14ac:dyDescent="0.2">
      <c r="A18" s="12" t="s">
        <v>59</v>
      </c>
      <c r="B18" s="12" t="s">
        <v>62</v>
      </c>
      <c r="C18" s="12" t="s">
        <v>81</v>
      </c>
      <c r="D18" s="12" t="s">
        <v>82</v>
      </c>
      <c r="E18" s="12" t="s">
        <v>83</v>
      </c>
      <c r="F18" s="21" t="s">
        <v>84</v>
      </c>
      <c r="G18" s="4" t="s">
        <v>79</v>
      </c>
      <c r="H18" s="4" t="s">
        <v>80</v>
      </c>
      <c r="I18" s="4">
        <v>350</v>
      </c>
      <c r="J18" s="9">
        <v>44743</v>
      </c>
      <c r="K18" s="14"/>
      <c r="L18" s="14">
        <f t="shared" si="0"/>
        <v>0</v>
      </c>
      <c r="M18" s="14"/>
      <c r="N18" s="14"/>
      <c r="O18" s="14"/>
    </row>
    <row r="19" spans="1:15" ht="147.75" customHeight="1" x14ac:dyDescent="0.2">
      <c r="A19" s="186" t="s">
        <v>55</v>
      </c>
      <c r="B19" s="186"/>
      <c r="C19" s="186"/>
      <c r="D19" s="186"/>
      <c r="E19" s="186"/>
      <c r="F19" s="186"/>
      <c r="G19" s="186"/>
      <c r="H19" s="186"/>
      <c r="I19" s="186"/>
      <c r="J19" s="186"/>
      <c r="K19" s="186"/>
      <c r="L19" s="186"/>
      <c r="M19" s="186"/>
      <c r="N19" s="186"/>
      <c r="O19" s="186"/>
    </row>
  </sheetData>
  <autoFilter ref="A3:O16" xr:uid="{00000000-0009-0000-0000-000000000000}"/>
  <mergeCells count="8">
    <mergeCell ref="K1:O1"/>
    <mergeCell ref="A19:O19"/>
    <mergeCell ref="A1:A2"/>
    <mergeCell ref="B1:B2"/>
    <mergeCell ref="C1:C2"/>
    <mergeCell ref="D1:E1"/>
    <mergeCell ref="F1:F2"/>
    <mergeCell ref="G1:J1"/>
  </mergeCells>
  <phoneticPr fontId="8"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20"/>
  <sheetViews>
    <sheetView workbookViewId="0">
      <selection sqref="A1:A2"/>
    </sheetView>
  </sheetViews>
  <sheetFormatPr defaultRowHeight="12.75" x14ac:dyDescent="0.2"/>
  <cols>
    <col min="2" max="2" width="8.42578125" customWidth="1"/>
    <col min="3" max="3" width="26.7109375" customWidth="1"/>
    <col min="4" max="4" width="17.5703125" customWidth="1"/>
    <col min="7" max="7" width="9.140625" style="8" customWidth="1"/>
    <col min="12" max="12" width="13.140625" customWidth="1"/>
    <col min="13" max="13" width="11" customWidth="1"/>
    <col min="16" max="16" width="12.85546875" customWidth="1"/>
  </cols>
  <sheetData>
    <row r="1" spans="1:17" x14ac:dyDescent="0.2">
      <c r="A1" t="s">
        <v>86</v>
      </c>
    </row>
    <row r="2" spans="1:17" x14ac:dyDescent="0.2">
      <c r="A2" t="s">
        <v>87</v>
      </c>
    </row>
    <row r="5" spans="1:17" ht="64.5" customHeight="1" x14ac:dyDescent="0.2">
      <c r="A5" s="185" t="s">
        <v>3</v>
      </c>
      <c r="B5" s="185" t="s">
        <v>4</v>
      </c>
      <c r="C5" s="185" t="s">
        <v>10</v>
      </c>
      <c r="D5" s="185" t="s">
        <v>6</v>
      </c>
      <c r="E5" s="185" t="s">
        <v>17</v>
      </c>
      <c r="F5" s="185"/>
      <c r="G5" s="185"/>
      <c r="H5" s="185"/>
      <c r="I5" s="185"/>
      <c r="J5" s="185"/>
      <c r="K5" s="185" t="s">
        <v>37</v>
      </c>
      <c r="L5" s="185"/>
      <c r="M5" s="185"/>
      <c r="N5" s="185"/>
      <c r="O5" s="185"/>
      <c r="P5" s="187" t="s">
        <v>45</v>
      </c>
    </row>
    <row r="6" spans="1:17" ht="76.5" x14ac:dyDescent="0.2">
      <c r="A6" s="185"/>
      <c r="B6" s="185"/>
      <c r="C6" s="185"/>
      <c r="D6" s="185"/>
      <c r="E6" s="2" t="s">
        <v>18</v>
      </c>
      <c r="F6" s="2" t="s">
        <v>19</v>
      </c>
      <c r="G6" s="6" t="s">
        <v>38</v>
      </c>
      <c r="H6" s="2" t="s">
        <v>39</v>
      </c>
      <c r="I6" s="2" t="s">
        <v>40</v>
      </c>
      <c r="J6" s="2" t="s">
        <v>41</v>
      </c>
      <c r="K6" s="2" t="s">
        <v>38</v>
      </c>
      <c r="L6" s="2" t="s">
        <v>42</v>
      </c>
      <c r="M6" s="2" t="s">
        <v>40</v>
      </c>
      <c r="N6" s="2" t="s">
        <v>43</v>
      </c>
      <c r="O6" s="2" t="s">
        <v>44</v>
      </c>
      <c r="P6" s="188"/>
    </row>
    <row r="7" spans="1:17" x14ac:dyDescent="0.2">
      <c r="A7" s="2">
        <v>1</v>
      </c>
      <c r="B7" s="2">
        <v>2</v>
      </c>
      <c r="C7" s="2">
        <v>3</v>
      </c>
      <c r="D7" s="2">
        <v>4</v>
      </c>
      <c r="E7" s="2">
        <v>5</v>
      </c>
      <c r="F7" s="2">
        <v>6</v>
      </c>
      <c r="G7" s="6">
        <v>7</v>
      </c>
      <c r="H7" s="2">
        <v>8</v>
      </c>
      <c r="I7" s="2">
        <v>9</v>
      </c>
      <c r="J7" s="2">
        <v>10</v>
      </c>
      <c r="K7" s="2">
        <v>11</v>
      </c>
      <c r="L7" s="2">
        <v>12</v>
      </c>
      <c r="M7" s="2">
        <v>13</v>
      </c>
      <c r="N7" s="2">
        <v>14</v>
      </c>
      <c r="O7" s="2">
        <v>15</v>
      </c>
      <c r="P7" s="2">
        <v>16</v>
      </c>
    </row>
    <row r="8" spans="1:17" ht="25.5" x14ac:dyDescent="0.2">
      <c r="A8" s="3" t="s">
        <v>21</v>
      </c>
      <c r="B8" s="3">
        <v>0</v>
      </c>
      <c r="C8" s="4" t="s">
        <v>22</v>
      </c>
      <c r="D8" s="2"/>
      <c r="E8" s="4"/>
      <c r="F8" s="4"/>
      <c r="G8" s="7"/>
      <c r="H8" s="4"/>
      <c r="I8" s="4"/>
      <c r="J8" s="4"/>
      <c r="K8" s="4"/>
      <c r="L8" s="4"/>
      <c r="M8" s="4"/>
      <c r="N8" s="1"/>
      <c r="O8" s="1"/>
      <c r="P8" s="1"/>
    </row>
    <row r="9" spans="1:17" ht="25.5" x14ac:dyDescent="0.2">
      <c r="A9" s="3" t="s">
        <v>23</v>
      </c>
      <c r="B9" s="3" t="s">
        <v>5</v>
      </c>
      <c r="C9" s="4" t="s">
        <v>24</v>
      </c>
      <c r="D9" s="4"/>
      <c r="E9" s="4"/>
      <c r="F9" s="4"/>
      <c r="G9" s="7"/>
      <c r="H9" s="4"/>
      <c r="I9" s="4"/>
      <c r="J9" s="4"/>
      <c r="K9" s="4"/>
      <c r="L9" s="4"/>
      <c r="M9" s="4"/>
      <c r="N9" s="1"/>
      <c r="O9" s="1"/>
      <c r="P9" s="1"/>
    </row>
    <row r="10" spans="1:17" x14ac:dyDescent="0.2">
      <c r="A10" s="3" t="s">
        <v>25</v>
      </c>
      <c r="B10" s="3"/>
      <c r="C10" s="5" t="s">
        <v>7</v>
      </c>
      <c r="D10" s="4"/>
      <c r="E10" s="4"/>
      <c r="F10" s="4"/>
      <c r="G10" s="7"/>
      <c r="H10" s="4"/>
      <c r="I10" s="4"/>
      <c r="J10" s="4"/>
      <c r="K10" s="4"/>
      <c r="L10" s="4"/>
      <c r="M10" s="4"/>
      <c r="N10" s="1">
        <v>10000</v>
      </c>
      <c r="O10" s="1">
        <v>450</v>
      </c>
      <c r="P10" s="1"/>
      <c r="Q10">
        <f>N10-O10</f>
        <v>9550</v>
      </c>
    </row>
    <row r="11" spans="1:17" x14ac:dyDescent="0.2">
      <c r="A11" s="3" t="s">
        <v>26</v>
      </c>
      <c r="B11" s="3"/>
      <c r="C11" s="5" t="s">
        <v>8</v>
      </c>
      <c r="D11" s="4"/>
      <c r="E11" s="4"/>
      <c r="F11" s="4"/>
      <c r="G11" s="7"/>
      <c r="H11" s="4"/>
      <c r="I11" s="4"/>
      <c r="J11" s="4"/>
      <c r="K11" s="4"/>
      <c r="L11" s="4"/>
      <c r="M11" s="4"/>
      <c r="N11" s="1"/>
      <c r="O11" s="1"/>
      <c r="P11" s="1"/>
    </row>
    <row r="12" spans="1:17" x14ac:dyDescent="0.2">
      <c r="A12" s="3"/>
      <c r="B12" s="3"/>
      <c r="C12" s="5" t="s">
        <v>1</v>
      </c>
      <c r="D12" s="4"/>
      <c r="E12" s="4"/>
      <c r="F12" s="4"/>
      <c r="G12" s="7"/>
      <c r="H12" s="4"/>
      <c r="I12" s="4"/>
      <c r="J12" s="4"/>
      <c r="K12" s="4"/>
      <c r="L12" s="4"/>
      <c r="M12" s="4"/>
      <c r="N12" s="1"/>
      <c r="O12" s="1"/>
      <c r="P12" s="1"/>
    </row>
    <row r="13" spans="1:17" x14ac:dyDescent="0.2">
      <c r="A13" s="3" t="s">
        <v>27</v>
      </c>
      <c r="B13" s="3"/>
      <c r="C13" s="5" t="s">
        <v>9</v>
      </c>
      <c r="D13" s="4"/>
      <c r="E13" s="4"/>
      <c r="F13" s="4"/>
      <c r="G13" s="7"/>
      <c r="H13" s="4"/>
      <c r="I13" s="4"/>
      <c r="J13" s="4"/>
      <c r="K13" s="4"/>
      <c r="L13" s="4"/>
      <c r="M13" s="4"/>
      <c r="N13" s="1"/>
      <c r="O13" s="1"/>
      <c r="P13" s="1"/>
    </row>
    <row r="14" spans="1:17" ht="25.5" x14ac:dyDescent="0.2">
      <c r="A14" s="3" t="s">
        <v>28</v>
      </c>
      <c r="B14" s="3" t="s">
        <v>5</v>
      </c>
      <c r="C14" s="5" t="s">
        <v>29</v>
      </c>
      <c r="D14" s="4"/>
      <c r="E14" s="4"/>
      <c r="F14" s="4"/>
      <c r="G14" s="7"/>
      <c r="H14" s="4"/>
      <c r="I14" s="4"/>
      <c r="J14" s="4"/>
      <c r="K14" s="4"/>
      <c r="L14" s="4"/>
      <c r="M14" s="4"/>
      <c r="N14" s="1"/>
      <c r="O14" s="1"/>
      <c r="P14" s="1"/>
    </row>
    <row r="15" spans="1:17" x14ac:dyDescent="0.2">
      <c r="A15" s="3" t="s">
        <v>30</v>
      </c>
      <c r="B15" s="3"/>
      <c r="C15" s="5" t="s">
        <v>0</v>
      </c>
      <c r="D15" s="4"/>
      <c r="E15" s="4"/>
      <c r="F15" s="4"/>
      <c r="G15" s="7"/>
      <c r="H15" s="4"/>
      <c r="I15" s="4"/>
      <c r="J15" s="4"/>
      <c r="K15" s="4"/>
      <c r="L15" s="4"/>
      <c r="M15" s="4"/>
      <c r="N15" s="1"/>
      <c r="O15" s="1"/>
      <c r="P15" s="1"/>
    </row>
    <row r="16" spans="1:17" x14ac:dyDescent="0.2">
      <c r="A16" s="3" t="s">
        <v>31</v>
      </c>
      <c r="B16" s="3"/>
      <c r="C16" s="5" t="s">
        <v>2</v>
      </c>
      <c r="D16" s="4"/>
      <c r="E16" s="4"/>
      <c r="F16" s="4"/>
      <c r="G16" s="7"/>
      <c r="H16" s="4"/>
      <c r="I16" s="4"/>
      <c r="J16" s="4"/>
      <c r="K16" s="4"/>
      <c r="L16" s="4"/>
      <c r="M16" s="4"/>
      <c r="N16" s="1"/>
      <c r="O16" s="1"/>
      <c r="P16" s="1"/>
    </row>
    <row r="17" spans="1:16" x14ac:dyDescent="0.2">
      <c r="A17" s="3" t="s">
        <v>1</v>
      </c>
      <c r="B17" s="3"/>
      <c r="C17" s="5" t="s">
        <v>1</v>
      </c>
      <c r="D17" s="4"/>
      <c r="E17" s="4"/>
      <c r="F17" s="4"/>
      <c r="G17" s="7"/>
      <c r="H17" s="4"/>
      <c r="I17" s="4"/>
      <c r="J17" s="4"/>
      <c r="K17" s="4"/>
      <c r="L17" s="4"/>
      <c r="M17" s="4"/>
      <c r="N17" s="1"/>
      <c r="O17" s="1"/>
      <c r="P17" s="1"/>
    </row>
    <row r="18" spans="1:16" x14ac:dyDescent="0.2">
      <c r="A18" s="3" t="s">
        <v>32</v>
      </c>
      <c r="B18" s="3"/>
      <c r="C18" s="5" t="s">
        <v>11</v>
      </c>
      <c r="D18" s="4"/>
      <c r="E18" s="4"/>
      <c r="F18" s="4"/>
      <c r="G18" s="7"/>
      <c r="H18" s="4"/>
      <c r="I18" s="4"/>
      <c r="J18" s="4"/>
      <c r="K18" s="4"/>
      <c r="L18" s="4"/>
      <c r="M18" s="4"/>
      <c r="N18" s="1"/>
      <c r="O18" s="1"/>
      <c r="P18" s="1"/>
    </row>
    <row r="19" spans="1:16" ht="25.5" x14ac:dyDescent="0.2">
      <c r="A19" s="3" t="s">
        <v>33</v>
      </c>
      <c r="B19" s="3"/>
      <c r="C19" s="4" t="s">
        <v>34</v>
      </c>
      <c r="D19" s="4"/>
      <c r="E19" s="4"/>
      <c r="F19" s="4"/>
      <c r="G19" s="7"/>
      <c r="H19" s="4"/>
      <c r="I19" s="4"/>
      <c r="J19" s="4"/>
      <c r="K19" s="4"/>
      <c r="L19" s="4"/>
      <c r="M19" s="4"/>
      <c r="N19" s="1"/>
      <c r="O19" s="1"/>
      <c r="P19" s="1"/>
    </row>
    <row r="20" spans="1:16" x14ac:dyDescent="0.2">
      <c r="A20" s="3" t="s">
        <v>35</v>
      </c>
      <c r="B20" s="3" t="s">
        <v>36</v>
      </c>
      <c r="C20" s="4" t="s">
        <v>35</v>
      </c>
      <c r="D20" s="4"/>
      <c r="E20" s="4"/>
      <c r="F20" s="4"/>
      <c r="G20" s="7"/>
      <c r="H20" s="4"/>
      <c r="I20" s="4"/>
      <c r="J20" s="4"/>
      <c r="K20" s="4"/>
      <c r="L20" s="4"/>
      <c r="M20" s="4"/>
      <c r="N20" s="1"/>
      <c r="O20" s="1"/>
      <c r="P20" s="1"/>
    </row>
  </sheetData>
  <mergeCells count="7">
    <mergeCell ref="E5:J5"/>
    <mergeCell ref="K5:O5"/>
    <mergeCell ref="P5:P6"/>
    <mergeCell ref="A5:A6"/>
    <mergeCell ref="B5:B6"/>
    <mergeCell ref="C5:C6"/>
    <mergeCell ref="D5:D6"/>
  </mergeCells>
  <phoneticPr fontId="8"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273"/>
  <sheetViews>
    <sheetView tabSelected="1" view="pageBreakPreview" zoomScale="55" zoomScaleNormal="70" zoomScaleSheetLayoutView="55" workbookViewId="0">
      <pane ySplit="10" topLeftCell="A11" activePane="bottomLeft" state="frozen"/>
      <selection pane="bottomLeft" activeCell="A194" sqref="A194:M195"/>
    </sheetView>
  </sheetViews>
  <sheetFormatPr defaultColWidth="8.85546875" defaultRowHeight="16.5" x14ac:dyDescent="0.25"/>
  <cols>
    <col min="1" max="1" width="11.85546875" style="35" customWidth="1"/>
    <col min="2" max="2" width="13.42578125" style="23" customWidth="1"/>
    <col min="3" max="3" width="16.7109375" style="23" customWidth="1"/>
    <col min="4" max="4" width="46.28515625" style="23" customWidth="1"/>
    <col min="5" max="5" width="30" style="23" customWidth="1"/>
    <col min="6" max="6" width="12.140625" style="23" customWidth="1"/>
    <col min="7" max="7" width="16.140625" style="23" customWidth="1"/>
    <col min="8" max="8" width="17.5703125" style="31" customWidth="1"/>
    <col min="9" max="9" width="15" style="23" customWidth="1"/>
    <col min="10" max="10" width="15.140625" style="36" customWidth="1"/>
    <col min="11" max="11" width="18" style="95" customWidth="1"/>
    <col min="12" max="12" width="16.7109375" style="95" customWidth="1"/>
    <col min="13" max="13" width="18" style="95" customWidth="1"/>
    <col min="14" max="14" width="15.140625" style="95" customWidth="1"/>
    <col min="15" max="15" width="17.28515625" style="51" customWidth="1"/>
    <col min="16" max="16" width="15.140625" style="23" customWidth="1"/>
    <col min="17" max="17" width="15.7109375" style="23" customWidth="1"/>
    <col min="18" max="18" width="16" style="23" customWidth="1"/>
    <col min="19" max="16384" width="8.85546875" style="23"/>
  </cols>
  <sheetData>
    <row r="1" spans="1:19" s="34" customFormat="1" ht="15.75" x14ac:dyDescent="0.25">
      <c r="A1" s="23"/>
      <c r="B1" s="23"/>
      <c r="C1" s="23"/>
      <c r="D1" s="23"/>
      <c r="E1" s="23"/>
      <c r="F1" s="23"/>
      <c r="G1" s="23"/>
      <c r="H1" s="31"/>
      <c r="I1" s="23"/>
      <c r="J1" s="248" t="s">
        <v>141</v>
      </c>
      <c r="K1" s="249"/>
      <c r="L1" s="249"/>
      <c r="M1" s="249"/>
      <c r="N1"/>
      <c r="O1" s="50"/>
    </row>
    <row r="2" spans="1:19" ht="15.75" x14ac:dyDescent="0.25">
      <c r="A2" s="23"/>
      <c r="J2" s="248" t="s">
        <v>142</v>
      </c>
      <c r="K2" s="250"/>
      <c r="L2" s="250"/>
      <c r="M2" s="250"/>
      <c r="N2" s="104"/>
    </row>
    <row r="3" spans="1:19" ht="15.75" x14ac:dyDescent="0.25">
      <c r="A3" s="23"/>
      <c r="J3" s="248" t="s">
        <v>162</v>
      </c>
      <c r="K3" s="249"/>
      <c r="L3" s="249"/>
      <c r="M3" s="249"/>
      <c r="N3"/>
    </row>
    <row r="4" spans="1:19" s="24" customFormat="1" ht="18.75" x14ac:dyDescent="0.25">
      <c r="A4" s="251" t="s">
        <v>163</v>
      </c>
      <c r="B4" s="252"/>
      <c r="C4" s="252"/>
      <c r="D4" s="252"/>
      <c r="E4" s="252"/>
      <c r="F4" s="252"/>
      <c r="G4" s="252"/>
      <c r="H4" s="252"/>
      <c r="I4" s="252"/>
      <c r="J4" s="252"/>
      <c r="K4" s="252"/>
      <c r="L4" s="252"/>
      <c r="M4" s="252"/>
      <c r="N4" s="105"/>
      <c r="O4" s="52"/>
    </row>
    <row r="5" spans="1:19" s="24" customFormat="1" ht="18.75" x14ac:dyDescent="0.25">
      <c r="A5" s="253" t="s">
        <v>164</v>
      </c>
      <c r="B5" s="254"/>
      <c r="C5" s="254"/>
      <c r="D5" s="254"/>
      <c r="E5" s="254"/>
      <c r="F5" s="254"/>
      <c r="G5" s="254"/>
      <c r="H5" s="254"/>
      <c r="I5" s="254"/>
      <c r="J5" s="254"/>
      <c r="K5" s="254"/>
      <c r="L5" s="255"/>
      <c r="M5" s="255"/>
      <c r="N5" s="106"/>
      <c r="O5" s="52"/>
    </row>
    <row r="6" spans="1:19" s="22" customFormat="1" ht="27" x14ac:dyDescent="0.25">
      <c r="E6" s="264" t="s">
        <v>308</v>
      </c>
      <c r="F6" s="265"/>
      <c r="G6" s="265"/>
      <c r="H6" s="265"/>
      <c r="J6" s="32"/>
      <c r="K6" s="84"/>
      <c r="L6" s="84"/>
      <c r="M6" s="84"/>
      <c r="N6" s="84"/>
      <c r="O6" s="53"/>
    </row>
    <row r="7" spans="1:19" s="22" customFormat="1" x14ac:dyDescent="0.25">
      <c r="A7" s="185" t="s">
        <v>166</v>
      </c>
      <c r="B7" s="185" t="s">
        <v>4</v>
      </c>
      <c r="C7" s="185" t="s">
        <v>165</v>
      </c>
      <c r="D7" s="241" t="s">
        <v>167</v>
      </c>
      <c r="E7" s="241" t="s">
        <v>168</v>
      </c>
      <c r="F7" s="242"/>
      <c r="G7" s="242"/>
      <c r="H7" s="242"/>
      <c r="I7" s="242"/>
      <c r="J7" s="242"/>
      <c r="K7" s="259" t="s">
        <v>139</v>
      </c>
      <c r="L7" s="260"/>
      <c r="M7" s="260"/>
      <c r="N7" s="107"/>
      <c r="O7" s="53"/>
    </row>
    <row r="8" spans="1:19" s="22" customFormat="1" x14ac:dyDescent="0.25">
      <c r="A8" s="185"/>
      <c r="B8" s="185"/>
      <c r="C8" s="185"/>
      <c r="D8" s="241"/>
      <c r="E8" s="241" t="s">
        <v>18</v>
      </c>
      <c r="F8" s="241" t="s">
        <v>88</v>
      </c>
      <c r="G8" s="241" t="s">
        <v>171</v>
      </c>
      <c r="H8" s="241"/>
      <c r="I8" s="241"/>
      <c r="J8" s="241"/>
      <c r="K8" s="259">
        <v>2023</v>
      </c>
      <c r="L8" s="259">
        <v>2024</v>
      </c>
      <c r="M8" s="259">
        <v>2025</v>
      </c>
      <c r="N8" s="108"/>
      <c r="O8" s="53"/>
    </row>
    <row r="9" spans="1:19" s="22" customFormat="1" x14ac:dyDescent="0.25">
      <c r="A9" s="185"/>
      <c r="B9" s="185"/>
      <c r="C9" s="185"/>
      <c r="D9" s="241"/>
      <c r="E9" s="241"/>
      <c r="F9" s="241"/>
      <c r="G9" s="241" t="s">
        <v>172</v>
      </c>
      <c r="H9" s="241"/>
      <c r="I9" s="241" t="s">
        <v>169</v>
      </c>
      <c r="J9" s="247" t="s">
        <v>170</v>
      </c>
      <c r="K9" s="261"/>
      <c r="L9" s="261"/>
      <c r="M9" s="261"/>
      <c r="N9" s="109"/>
      <c r="O9" s="53"/>
    </row>
    <row r="10" spans="1:19" s="22" customFormat="1" ht="102" customHeight="1" x14ac:dyDescent="0.25">
      <c r="A10" s="185"/>
      <c r="B10" s="185"/>
      <c r="C10" s="185"/>
      <c r="D10" s="241"/>
      <c r="E10" s="241"/>
      <c r="F10" s="241"/>
      <c r="G10" s="27" t="s">
        <v>173</v>
      </c>
      <c r="H10" s="28" t="s">
        <v>54</v>
      </c>
      <c r="I10" s="241"/>
      <c r="J10" s="247"/>
      <c r="K10" s="261"/>
      <c r="L10" s="261"/>
      <c r="M10" s="261"/>
      <c r="N10" s="110"/>
      <c r="O10" s="149"/>
      <c r="P10" s="150"/>
    </row>
    <row r="11" spans="1:19" s="22" customFormat="1" x14ac:dyDescent="0.25">
      <c r="A11" s="2">
        <v>1</v>
      </c>
      <c r="B11" s="2">
        <v>2</v>
      </c>
      <c r="C11" s="2">
        <v>3</v>
      </c>
      <c r="D11" s="2">
        <v>4</v>
      </c>
      <c r="E11" s="2">
        <v>5</v>
      </c>
      <c r="F11" s="2">
        <v>6</v>
      </c>
      <c r="G11" s="2">
        <v>7</v>
      </c>
      <c r="H11" s="28">
        <v>8</v>
      </c>
      <c r="I11" s="2">
        <v>9</v>
      </c>
      <c r="J11" s="28">
        <v>10</v>
      </c>
      <c r="K11" s="85">
        <v>11</v>
      </c>
      <c r="L11" s="85">
        <v>12</v>
      </c>
      <c r="M11" s="85">
        <v>13</v>
      </c>
      <c r="N11" s="108"/>
      <c r="O11" s="33"/>
      <c r="P11" s="33"/>
      <c r="Q11" s="33"/>
    </row>
    <row r="12" spans="1:19" s="22" customFormat="1" ht="42.75" customHeight="1" x14ac:dyDescent="0.25">
      <c r="A12" s="27" t="s">
        <v>85</v>
      </c>
      <c r="B12" s="27" t="s">
        <v>85</v>
      </c>
      <c r="C12" s="27" t="s">
        <v>85</v>
      </c>
      <c r="D12" s="30" t="s">
        <v>174</v>
      </c>
      <c r="E12" s="27" t="s">
        <v>85</v>
      </c>
      <c r="F12" s="27" t="s">
        <v>85</v>
      </c>
      <c r="G12" s="27" t="s">
        <v>85</v>
      </c>
      <c r="H12" s="28" t="s">
        <v>85</v>
      </c>
      <c r="I12" s="27" t="s">
        <v>85</v>
      </c>
      <c r="J12" s="28" t="s">
        <v>85</v>
      </c>
      <c r="K12" s="86">
        <f>K13+K26+K61+K70+K104+K135+K197+K203+K217+K223+K226+K220+K265-0.01</f>
        <v>3218229.1780000008</v>
      </c>
      <c r="L12" s="86">
        <f>L13+L26+L61+L70+L104+L135+L197+L203+L217+L223+L226+L220+L265</f>
        <v>2238015.48</v>
      </c>
      <c r="M12" s="86">
        <f>M13+M26+M61+M70+M104+M135+M197+M203+M217+M223+M226+M220+M265</f>
        <v>1761710.5</v>
      </c>
      <c r="N12" s="110"/>
      <c r="O12" s="110"/>
      <c r="P12" s="110"/>
      <c r="Q12" s="33"/>
    </row>
    <row r="13" spans="1:19" s="25" customFormat="1" ht="67.5" customHeight="1" x14ac:dyDescent="0.25">
      <c r="A13" s="223" t="s">
        <v>58</v>
      </c>
      <c r="B13" s="223" t="s">
        <v>85</v>
      </c>
      <c r="C13" s="223" t="s">
        <v>85</v>
      </c>
      <c r="D13" s="223" t="s">
        <v>147</v>
      </c>
      <c r="E13" s="64" t="s">
        <v>203</v>
      </c>
      <c r="F13" s="64" t="s">
        <v>119</v>
      </c>
      <c r="G13" s="64">
        <f>G15</f>
        <v>3</v>
      </c>
      <c r="H13" s="65" t="s">
        <v>85</v>
      </c>
      <c r="I13" s="64">
        <f>I17</f>
        <v>2</v>
      </c>
      <c r="J13" s="66">
        <v>1</v>
      </c>
      <c r="K13" s="262">
        <f>K15+K16</f>
        <v>185287.74199999997</v>
      </c>
      <c r="L13" s="262">
        <f>L15+L16</f>
        <v>186341.79</v>
      </c>
      <c r="M13" s="262">
        <f>M15+M16</f>
        <v>60571</v>
      </c>
      <c r="N13" s="111"/>
      <c r="O13" s="111"/>
      <c r="P13" s="111"/>
      <c r="Q13" s="155"/>
      <c r="R13" s="155"/>
      <c r="S13" s="155"/>
    </row>
    <row r="14" spans="1:19" s="25" customFormat="1" ht="47.25" x14ac:dyDescent="0.25">
      <c r="A14" s="223"/>
      <c r="B14" s="224"/>
      <c r="C14" s="224"/>
      <c r="D14" s="224"/>
      <c r="E14" s="64" t="s">
        <v>204</v>
      </c>
      <c r="F14" s="64" t="s">
        <v>119</v>
      </c>
      <c r="G14" s="64">
        <v>5</v>
      </c>
      <c r="H14" s="65" t="s">
        <v>85</v>
      </c>
      <c r="I14" s="64">
        <f>I16</f>
        <v>6</v>
      </c>
      <c r="J14" s="66">
        <v>5</v>
      </c>
      <c r="K14" s="263"/>
      <c r="L14" s="263"/>
      <c r="M14" s="263"/>
      <c r="N14" s="110"/>
      <c r="O14" s="149"/>
      <c r="P14" s="150"/>
      <c r="Q14" s="61"/>
    </row>
    <row r="15" spans="1:19" s="25" customFormat="1" ht="60.75" customHeight="1" x14ac:dyDescent="0.25">
      <c r="A15" s="225" t="s">
        <v>58</v>
      </c>
      <c r="B15" s="226">
        <v>55550</v>
      </c>
      <c r="C15" s="226" t="s">
        <v>85</v>
      </c>
      <c r="D15" s="226" t="s">
        <v>205</v>
      </c>
      <c r="E15" s="41" t="s">
        <v>203</v>
      </c>
      <c r="F15" s="41" t="s">
        <v>119</v>
      </c>
      <c r="G15" s="41">
        <f>G17</f>
        <v>3</v>
      </c>
      <c r="H15" s="48" t="s">
        <v>85</v>
      </c>
      <c r="I15" s="41">
        <f>I17</f>
        <v>2</v>
      </c>
      <c r="J15" s="45">
        <f>J17</f>
        <v>1</v>
      </c>
      <c r="K15" s="87">
        <f>K17</f>
        <v>96170.541999999987</v>
      </c>
      <c r="L15" s="87">
        <f>L17</f>
        <v>53571</v>
      </c>
      <c r="M15" s="87">
        <f>M17</f>
        <v>16071</v>
      </c>
      <c r="N15" s="111"/>
      <c r="O15" s="61"/>
      <c r="P15" s="61"/>
      <c r="Q15" s="61"/>
    </row>
    <row r="16" spans="1:19" s="25" customFormat="1" ht="47.25" x14ac:dyDescent="0.25">
      <c r="A16" s="225"/>
      <c r="B16" s="227"/>
      <c r="C16" s="227"/>
      <c r="D16" s="227"/>
      <c r="E16" s="41" t="s">
        <v>204</v>
      </c>
      <c r="F16" s="41" t="s">
        <v>119</v>
      </c>
      <c r="G16" s="41">
        <f>G24</f>
        <v>5</v>
      </c>
      <c r="H16" s="48" t="s">
        <v>85</v>
      </c>
      <c r="I16" s="41">
        <f>I24</f>
        <v>6</v>
      </c>
      <c r="J16" s="41">
        <f>J24</f>
        <v>5</v>
      </c>
      <c r="K16" s="87">
        <f>K24</f>
        <v>89117.2</v>
      </c>
      <c r="L16" s="87">
        <f>L24</f>
        <v>132770.79</v>
      </c>
      <c r="M16" s="87">
        <f>M24</f>
        <v>44500</v>
      </c>
      <c r="N16" s="111"/>
    </row>
    <row r="17" spans="1:16" s="25" customFormat="1" ht="63" x14ac:dyDescent="0.25">
      <c r="A17" s="48" t="s">
        <v>58</v>
      </c>
      <c r="B17" s="41">
        <v>55550</v>
      </c>
      <c r="C17" s="41" t="s">
        <v>85</v>
      </c>
      <c r="D17" s="41" t="s">
        <v>181</v>
      </c>
      <c r="E17" s="41" t="s">
        <v>121</v>
      </c>
      <c r="F17" s="41" t="s">
        <v>119</v>
      </c>
      <c r="G17" s="41">
        <f>G18+G19+G20+G21+G22+G23</f>
        <v>3</v>
      </c>
      <c r="H17" s="48" t="s">
        <v>85</v>
      </c>
      <c r="I17" s="41">
        <f>I18+I22+I19+I20+I21+I23</f>
        <v>2</v>
      </c>
      <c r="J17" s="45">
        <f>J18+J22+J23+J19+J20+J21</f>
        <v>1</v>
      </c>
      <c r="K17" s="87">
        <f>K18+K22+K19+K20+K21+K23</f>
        <v>96170.541999999987</v>
      </c>
      <c r="L17" s="87">
        <f>L18+L22+L23+L19+L20+L21</f>
        <v>53571</v>
      </c>
      <c r="M17" s="87">
        <f>M18+M22+M23+M19+M20+M21</f>
        <v>16071</v>
      </c>
      <c r="N17" s="111"/>
      <c r="O17" s="54"/>
    </row>
    <row r="18" spans="1:16" s="25" customFormat="1" ht="47.25" x14ac:dyDescent="0.25">
      <c r="A18" s="28" t="s">
        <v>58</v>
      </c>
      <c r="B18" s="27">
        <v>55550</v>
      </c>
      <c r="C18" s="27" t="s">
        <v>137</v>
      </c>
      <c r="D18" s="27" t="s">
        <v>221</v>
      </c>
      <c r="E18" s="27" t="s">
        <v>121</v>
      </c>
      <c r="F18" s="27" t="s">
        <v>119</v>
      </c>
      <c r="G18" s="27">
        <v>0</v>
      </c>
      <c r="H18" s="98" t="s">
        <v>85</v>
      </c>
      <c r="I18" s="27">
        <v>1</v>
      </c>
      <c r="J18" s="27">
        <v>0</v>
      </c>
      <c r="K18" s="86">
        <v>61230.042000000001</v>
      </c>
      <c r="L18" s="86">
        <v>0</v>
      </c>
      <c r="M18" s="86">
        <v>0</v>
      </c>
      <c r="N18" s="110"/>
      <c r="O18" s="54"/>
    </row>
    <row r="19" spans="1:16" s="25" customFormat="1" ht="47.25" x14ac:dyDescent="0.25">
      <c r="A19" s="28" t="s">
        <v>58</v>
      </c>
      <c r="B19" s="27">
        <v>55550</v>
      </c>
      <c r="C19" s="27" t="s">
        <v>120</v>
      </c>
      <c r="D19" s="27" t="s">
        <v>349</v>
      </c>
      <c r="E19" s="27" t="s">
        <v>121</v>
      </c>
      <c r="F19" s="27" t="s">
        <v>119</v>
      </c>
      <c r="G19" s="27">
        <v>1</v>
      </c>
      <c r="H19" s="98">
        <v>45261</v>
      </c>
      <c r="I19" s="27">
        <v>0</v>
      </c>
      <c r="J19" s="27">
        <v>0</v>
      </c>
      <c r="K19" s="86">
        <v>6015</v>
      </c>
      <c r="L19" s="86">
        <v>0</v>
      </c>
      <c r="M19" s="86">
        <v>0</v>
      </c>
      <c r="N19" s="110"/>
      <c r="O19" s="54"/>
    </row>
    <row r="20" spans="1:16" s="25" customFormat="1" ht="47.25" x14ac:dyDescent="0.25">
      <c r="A20" s="28" t="s">
        <v>58</v>
      </c>
      <c r="B20" s="27">
        <v>55550</v>
      </c>
      <c r="C20" s="27" t="s">
        <v>120</v>
      </c>
      <c r="D20" s="27" t="s">
        <v>350</v>
      </c>
      <c r="E20" s="27" t="s">
        <v>121</v>
      </c>
      <c r="F20" s="27" t="s">
        <v>119</v>
      </c>
      <c r="G20" s="27">
        <v>1</v>
      </c>
      <c r="H20" s="98">
        <v>45261</v>
      </c>
      <c r="I20" s="27">
        <v>0</v>
      </c>
      <c r="J20" s="27">
        <v>0</v>
      </c>
      <c r="K20" s="86">
        <v>14646.04</v>
      </c>
      <c r="L20" s="86">
        <v>0</v>
      </c>
      <c r="M20" s="86">
        <v>0</v>
      </c>
      <c r="N20" s="110"/>
      <c r="O20" s="54"/>
    </row>
    <row r="21" spans="1:16" s="25" customFormat="1" ht="60.75" customHeight="1" x14ac:dyDescent="0.25">
      <c r="A21" s="28" t="s">
        <v>58</v>
      </c>
      <c r="B21" s="27">
        <v>55550</v>
      </c>
      <c r="C21" s="27" t="s">
        <v>120</v>
      </c>
      <c r="D21" s="27" t="s">
        <v>351</v>
      </c>
      <c r="E21" s="27" t="s">
        <v>121</v>
      </c>
      <c r="F21" s="27" t="s">
        <v>119</v>
      </c>
      <c r="G21" s="27">
        <v>1</v>
      </c>
      <c r="H21" s="98">
        <v>45261</v>
      </c>
      <c r="I21" s="27">
        <v>0</v>
      </c>
      <c r="J21" s="27">
        <v>0</v>
      </c>
      <c r="K21" s="86">
        <v>14279.46</v>
      </c>
      <c r="L21" s="86">
        <v>0</v>
      </c>
      <c r="M21" s="86">
        <v>0</v>
      </c>
      <c r="N21" s="110"/>
      <c r="O21" s="54"/>
    </row>
    <row r="22" spans="1:16" s="25" customFormat="1" ht="47.25" x14ac:dyDescent="0.25">
      <c r="A22" s="28" t="s">
        <v>58</v>
      </c>
      <c r="B22" s="27">
        <v>55550</v>
      </c>
      <c r="C22" s="27" t="s">
        <v>120</v>
      </c>
      <c r="D22" s="27" t="s">
        <v>352</v>
      </c>
      <c r="E22" s="27" t="s">
        <v>121</v>
      </c>
      <c r="F22" s="27" t="s">
        <v>119</v>
      </c>
      <c r="G22" s="27">
        <v>0</v>
      </c>
      <c r="H22" s="98" t="s">
        <v>85</v>
      </c>
      <c r="I22" s="27">
        <v>1</v>
      </c>
      <c r="J22" s="27">
        <v>0</v>
      </c>
      <c r="K22" s="86">
        <v>0</v>
      </c>
      <c r="L22" s="86">
        <v>53571</v>
      </c>
      <c r="M22" s="86">
        <v>0</v>
      </c>
      <c r="N22" s="110"/>
      <c r="O22" s="54"/>
    </row>
    <row r="23" spans="1:16" s="25" customFormat="1" ht="78.75" customHeight="1" x14ac:dyDescent="0.25">
      <c r="A23" s="28" t="s">
        <v>58</v>
      </c>
      <c r="B23" s="27">
        <v>55550</v>
      </c>
      <c r="C23" s="27" t="s">
        <v>120</v>
      </c>
      <c r="D23" s="27" t="s">
        <v>291</v>
      </c>
      <c r="E23" s="27" t="s">
        <v>121</v>
      </c>
      <c r="F23" s="27" t="s">
        <v>119</v>
      </c>
      <c r="G23" s="27">
        <v>0</v>
      </c>
      <c r="H23" s="98" t="s">
        <v>85</v>
      </c>
      <c r="I23" s="27">
        <v>0</v>
      </c>
      <c r="J23" s="27">
        <v>1</v>
      </c>
      <c r="K23" s="86">
        <v>0</v>
      </c>
      <c r="L23" s="86">
        <v>0</v>
      </c>
      <c r="M23" s="86">
        <v>16071</v>
      </c>
      <c r="N23" s="110"/>
      <c r="O23" s="54"/>
    </row>
    <row r="24" spans="1:16" s="25" customFormat="1" ht="47.25" x14ac:dyDescent="0.25">
      <c r="A24" s="48" t="s">
        <v>58</v>
      </c>
      <c r="B24" s="41">
        <v>55550</v>
      </c>
      <c r="C24" s="41" t="s">
        <v>85</v>
      </c>
      <c r="D24" s="41" t="s">
        <v>175</v>
      </c>
      <c r="E24" s="41" t="s">
        <v>122</v>
      </c>
      <c r="F24" s="41" t="s">
        <v>119</v>
      </c>
      <c r="G24" s="41">
        <f>G25</f>
        <v>5</v>
      </c>
      <c r="H24" s="48" t="s">
        <v>85</v>
      </c>
      <c r="I24" s="41">
        <f>I25</f>
        <v>6</v>
      </c>
      <c r="J24" s="41">
        <f>J25</f>
        <v>5</v>
      </c>
      <c r="K24" s="87">
        <f>K25</f>
        <v>89117.2</v>
      </c>
      <c r="L24" s="87">
        <f>L25</f>
        <v>132770.79</v>
      </c>
      <c r="M24" s="87">
        <f>M25</f>
        <v>44500</v>
      </c>
      <c r="N24" s="111"/>
      <c r="O24" s="54"/>
    </row>
    <row r="25" spans="1:16" s="25" customFormat="1" ht="110.25" x14ac:dyDescent="0.25">
      <c r="A25" s="28" t="s">
        <v>58</v>
      </c>
      <c r="B25" s="27">
        <v>55550</v>
      </c>
      <c r="C25" s="27" t="s">
        <v>120</v>
      </c>
      <c r="D25" s="27" t="s">
        <v>348</v>
      </c>
      <c r="E25" s="27" t="s">
        <v>122</v>
      </c>
      <c r="F25" s="27" t="s">
        <v>119</v>
      </c>
      <c r="G25" s="27">
        <v>5</v>
      </c>
      <c r="H25" s="98">
        <v>45261</v>
      </c>
      <c r="I25" s="27">
        <v>6</v>
      </c>
      <c r="J25" s="27">
        <v>5</v>
      </c>
      <c r="K25" s="86">
        <v>89117.2</v>
      </c>
      <c r="L25" s="86">
        <v>132770.79</v>
      </c>
      <c r="M25" s="86">
        <v>44500</v>
      </c>
      <c r="N25" s="110"/>
      <c r="O25" s="54"/>
    </row>
    <row r="26" spans="1:16" s="22" customFormat="1" ht="31.5" x14ac:dyDescent="0.25">
      <c r="A26" s="65" t="s">
        <v>59</v>
      </c>
      <c r="B26" s="65" t="s">
        <v>85</v>
      </c>
      <c r="C26" s="65" t="s">
        <v>85</v>
      </c>
      <c r="D26" s="64" t="s">
        <v>95</v>
      </c>
      <c r="E26" s="64" t="s">
        <v>106</v>
      </c>
      <c r="F26" s="64" t="s">
        <v>113</v>
      </c>
      <c r="G26" s="71">
        <f>G27+G57</f>
        <v>25939.72</v>
      </c>
      <c r="H26" s="73" t="s">
        <v>85</v>
      </c>
      <c r="I26" s="71">
        <f>I27+I57</f>
        <v>24275</v>
      </c>
      <c r="J26" s="74">
        <f>J27+J57</f>
        <v>24275</v>
      </c>
      <c r="K26" s="88">
        <f>K27+K57+K59</f>
        <v>528180.29999999993</v>
      </c>
      <c r="L26" s="88">
        <f>L27+L57+L59</f>
        <v>567446.34000000008</v>
      </c>
      <c r="M26" s="156">
        <f>M27+M57+M59</f>
        <v>536013.05000000005</v>
      </c>
      <c r="N26" s="157"/>
      <c r="O26" s="155"/>
      <c r="P26" s="155"/>
    </row>
    <row r="27" spans="1:16" s="22" customFormat="1" ht="41.25" customHeight="1" x14ac:dyDescent="0.25">
      <c r="A27" s="48" t="s">
        <v>59</v>
      </c>
      <c r="B27" s="41">
        <v>85311</v>
      </c>
      <c r="C27" s="48" t="s">
        <v>85</v>
      </c>
      <c r="D27" s="41" t="s">
        <v>182</v>
      </c>
      <c r="E27" s="60" t="s">
        <v>106</v>
      </c>
      <c r="F27" s="41" t="s">
        <v>114</v>
      </c>
      <c r="G27" s="37">
        <f>G56</f>
        <v>3262.72</v>
      </c>
      <c r="H27" s="48" t="s">
        <v>85</v>
      </c>
      <c r="I27" s="37">
        <f>I56</f>
        <v>1598</v>
      </c>
      <c r="J27" s="46">
        <f>J56</f>
        <v>1598</v>
      </c>
      <c r="K27" s="87">
        <f>K28+K29+K30+K31+K34+K35+K36+K37+K38+K39+K40+K41+K42+K43+K44+K45+K46+K47+K48+K49+K50+K51+K52+K53+K54+K55+K56</f>
        <v>139193.57999999999</v>
      </c>
      <c r="L27" s="87">
        <f>L28+L29+L30+L31+L34+L35+L36+L37+L38+L39+L40+L41+L42+L43+L44+L45+L46+L47+L48+L49+L50+L51+L52+L53+L54+L55+L56</f>
        <v>196927.58000000002</v>
      </c>
      <c r="M27" s="87">
        <f>M28+M29+M30+M31+M34+M35+M36+M37+M38+M39+M40+M41+M42+M43+M44+M45+M46+M47+M48+M49+M50+M51+M52+M53+M54+M55+M56</f>
        <v>153364.64000000001</v>
      </c>
      <c r="N27" s="111"/>
      <c r="O27" s="53"/>
    </row>
    <row r="28" spans="1:16" s="25" customFormat="1" ht="65.25" customHeight="1" x14ac:dyDescent="0.25">
      <c r="A28" s="28" t="s">
        <v>59</v>
      </c>
      <c r="B28" s="28">
        <v>85311</v>
      </c>
      <c r="C28" s="28" t="s">
        <v>148</v>
      </c>
      <c r="D28" s="100" t="s">
        <v>360</v>
      </c>
      <c r="E28" s="27" t="s">
        <v>106</v>
      </c>
      <c r="F28" s="27" t="s">
        <v>113</v>
      </c>
      <c r="G28" s="27">
        <v>1434.8</v>
      </c>
      <c r="H28" s="98">
        <v>45261</v>
      </c>
      <c r="I28" s="120">
        <v>0</v>
      </c>
      <c r="J28" s="120">
        <v>0</v>
      </c>
      <c r="K28" s="86">
        <v>4049.17</v>
      </c>
      <c r="L28" s="86">
        <v>0</v>
      </c>
      <c r="M28" s="86">
        <v>0</v>
      </c>
      <c r="N28" s="110"/>
      <c r="O28" s="54"/>
    </row>
    <row r="29" spans="1:16" s="25" customFormat="1" ht="39.75" customHeight="1" x14ac:dyDescent="0.25">
      <c r="A29" s="28" t="s">
        <v>59</v>
      </c>
      <c r="B29" s="121">
        <v>85311</v>
      </c>
      <c r="C29" s="28" t="s">
        <v>148</v>
      </c>
      <c r="D29" s="100" t="s">
        <v>235</v>
      </c>
      <c r="E29" s="27" t="s">
        <v>106</v>
      </c>
      <c r="F29" s="27" t="s">
        <v>113</v>
      </c>
      <c r="G29" s="27">
        <v>31.2</v>
      </c>
      <c r="H29" s="98">
        <v>45261</v>
      </c>
      <c r="I29" s="27">
        <v>0</v>
      </c>
      <c r="J29" s="27">
        <v>0</v>
      </c>
      <c r="K29" s="86">
        <v>1887.81</v>
      </c>
      <c r="L29" s="86">
        <v>0</v>
      </c>
      <c r="M29" s="86">
        <v>0</v>
      </c>
      <c r="N29" s="110"/>
      <c r="O29" s="54"/>
    </row>
    <row r="30" spans="1:16" s="25" customFormat="1" ht="51.75" customHeight="1" x14ac:dyDescent="0.25">
      <c r="A30" s="28" t="s">
        <v>59</v>
      </c>
      <c r="B30" s="121">
        <v>85311</v>
      </c>
      <c r="C30" s="28" t="s">
        <v>148</v>
      </c>
      <c r="D30" s="100" t="s">
        <v>356</v>
      </c>
      <c r="E30" s="27" t="s">
        <v>107</v>
      </c>
      <c r="F30" s="27" t="s">
        <v>115</v>
      </c>
      <c r="G30" s="122">
        <v>1</v>
      </c>
      <c r="H30" s="98">
        <v>45231</v>
      </c>
      <c r="I30" s="27">
        <v>0</v>
      </c>
      <c r="J30" s="27">
        <v>0</v>
      </c>
      <c r="K30" s="86">
        <f>14730.62-357.47</f>
        <v>14373.150000000001</v>
      </c>
      <c r="L30" s="86">
        <v>0</v>
      </c>
      <c r="M30" s="86">
        <v>0</v>
      </c>
      <c r="N30" s="110"/>
      <c r="O30" s="54"/>
    </row>
    <row r="31" spans="1:16" s="25" customFormat="1" ht="51.75" customHeight="1" x14ac:dyDescent="0.25">
      <c r="A31" s="195" t="s">
        <v>59</v>
      </c>
      <c r="B31" s="195">
        <v>85311</v>
      </c>
      <c r="C31" s="195" t="s">
        <v>148</v>
      </c>
      <c r="D31" s="207" t="s">
        <v>324</v>
      </c>
      <c r="E31" s="189" t="s">
        <v>107</v>
      </c>
      <c r="F31" s="189" t="s">
        <v>115</v>
      </c>
      <c r="G31" s="189">
        <v>14</v>
      </c>
      <c r="H31" s="191">
        <v>45261</v>
      </c>
      <c r="I31" s="189">
        <v>0</v>
      </c>
      <c r="J31" s="189">
        <v>0</v>
      </c>
      <c r="K31" s="267">
        <v>5587.27</v>
      </c>
      <c r="L31" s="267">
        <v>0</v>
      </c>
      <c r="M31" s="267">
        <v>0</v>
      </c>
      <c r="N31" s="110"/>
      <c r="O31" s="54"/>
    </row>
    <row r="32" spans="1:16" s="25" customFormat="1" ht="51.75" customHeight="1" x14ac:dyDescent="0.25">
      <c r="A32" s="228"/>
      <c r="B32" s="228"/>
      <c r="C32" s="228"/>
      <c r="D32" s="229"/>
      <c r="E32" s="246"/>
      <c r="F32" s="246"/>
      <c r="G32" s="246"/>
      <c r="H32" s="266"/>
      <c r="I32" s="246"/>
      <c r="J32" s="246"/>
      <c r="K32" s="268"/>
      <c r="L32" s="268"/>
      <c r="M32" s="268"/>
      <c r="N32" s="110"/>
      <c r="O32" s="54"/>
    </row>
    <row r="33" spans="1:15" s="25" customFormat="1" ht="387" customHeight="1" x14ac:dyDescent="0.25">
      <c r="A33" s="196"/>
      <c r="B33" s="196"/>
      <c r="C33" s="196"/>
      <c r="D33" s="230"/>
      <c r="E33" s="190"/>
      <c r="F33" s="190"/>
      <c r="G33" s="190"/>
      <c r="H33" s="192"/>
      <c r="I33" s="190"/>
      <c r="J33" s="190"/>
      <c r="K33" s="269"/>
      <c r="L33" s="269"/>
      <c r="M33" s="269"/>
      <c r="N33" s="110"/>
      <c r="O33" s="54"/>
    </row>
    <row r="34" spans="1:15" s="25" customFormat="1" ht="311.25" customHeight="1" x14ac:dyDescent="0.25">
      <c r="A34" s="28" t="s">
        <v>59</v>
      </c>
      <c r="B34" s="28">
        <v>85311</v>
      </c>
      <c r="C34" s="28" t="s">
        <v>148</v>
      </c>
      <c r="D34" s="100" t="s">
        <v>327</v>
      </c>
      <c r="E34" s="27" t="s">
        <v>107</v>
      </c>
      <c r="F34" s="27" t="s">
        <v>115</v>
      </c>
      <c r="G34" s="122">
        <v>8</v>
      </c>
      <c r="H34" s="98">
        <v>45261</v>
      </c>
      <c r="I34" s="27">
        <v>0</v>
      </c>
      <c r="J34" s="27">
        <v>0</v>
      </c>
      <c r="K34" s="86">
        <v>9980.14</v>
      </c>
      <c r="L34" s="86">
        <v>0</v>
      </c>
      <c r="M34" s="86">
        <v>0</v>
      </c>
      <c r="N34" s="110"/>
      <c r="O34" s="54"/>
    </row>
    <row r="35" spans="1:15" s="25" customFormat="1" ht="260.25" customHeight="1" x14ac:dyDescent="0.25">
      <c r="A35" s="121" t="s">
        <v>59</v>
      </c>
      <c r="B35" s="121">
        <v>85311</v>
      </c>
      <c r="C35" s="121" t="s">
        <v>148</v>
      </c>
      <c r="D35" s="103" t="s">
        <v>358</v>
      </c>
      <c r="E35" s="123" t="s">
        <v>107</v>
      </c>
      <c r="F35" s="123" t="s">
        <v>115</v>
      </c>
      <c r="G35" s="124">
        <v>6</v>
      </c>
      <c r="H35" s="98">
        <v>45261</v>
      </c>
      <c r="I35" s="27">
        <v>0</v>
      </c>
      <c r="J35" s="27">
        <v>0</v>
      </c>
      <c r="K35" s="86">
        <v>7044.4</v>
      </c>
      <c r="L35" s="86">
        <v>0</v>
      </c>
      <c r="M35" s="86">
        <v>0</v>
      </c>
      <c r="N35" s="110"/>
      <c r="O35" s="54"/>
    </row>
    <row r="36" spans="1:15" s="25" customFormat="1" ht="33.75" customHeight="1" x14ac:dyDescent="0.25">
      <c r="A36" s="121" t="s">
        <v>59</v>
      </c>
      <c r="B36" s="121">
        <v>85311</v>
      </c>
      <c r="C36" s="121" t="s">
        <v>148</v>
      </c>
      <c r="D36" s="103" t="s">
        <v>357</v>
      </c>
      <c r="E36" s="123" t="s">
        <v>107</v>
      </c>
      <c r="F36" s="123" t="s">
        <v>115</v>
      </c>
      <c r="G36" s="124">
        <v>0</v>
      </c>
      <c r="H36" s="98" t="s">
        <v>85</v>
      </c>
      <c r="I36" s="27">
        <v>9</v>
      </c>
      <c r="J36" s="27">
        <v>12</v>
      </c>
      <c r="K36" s="86">
        <v>0</v>
      </c>
      <c r="L36" s="86">
        <f>47435.06+163.12</f>
        <v>47598.18</v>
      </c>
      <c r="M36" s="86">
        <v>42672.92</v>
      </c>
      <c r="N36" s="110"/>
      <c r="O36" s="54"/>
    </row>
    <row r="37" spans="1:15" s="25" customFormat="1" ht="73.5" customHeight="1" x14ac:dyDescent="0.25">
      <c r="A37" s="121" t="s">
        <v>59</v>
      </c>
      <c r="B37" s="121">
        <v>85311</v>
      </c>
      <c r="C37" s="121" t="s">
        <v>148</v>
      </c>
      <c r="D37" s="103" t="s">
        <v>237</v>
      </c>
      <c r="E37" s="123" t="s">
        <v>107</v>
      </c>
      <c r="F37" s="123" t="s">
        <v>115</v>
      </c>
      <c r="G37" s="124">
        <v>16</v>
      </c>
      <c r="H37" s="98">
        <v>45261</v>
      </c>
      <c r="I37" s="27">
        <v>0</v>
      </c>
      <c r="J37" s="27">
        <v>0</v>
      </c>
      <c r="K37" s="86">
        <v>768.5</v>
      </c>
      <c r="L37" s="86">
        <v>0</v>
      </c>
      <c r="M37" s="86">
        <v>0</v>
      </c>
      <c r="N37" s="110"/>
      <c r="O37" s="54"/>
    </row>
    <row r="38" spans="1:15" s="25" customFormat="1" ht="105" customHeight="1" x14ac:dyDescent="0.25">
      <c r="A38" s="121" t="s">
        <v>59</v>
      </c>
      <c r="B38" s="121">
        <v>85311</v>
      </c>
      <c r="C38" s="121" t="s">
        <v>148</v>
      </c>
      <c r="D38" s="103" t="s">
        <v>238</v>
      </c>
      <c r="E38" s="123" t="s">
        <v>229</v>
      </c>
      <c r="F38" s="123" t="s">
        <v>115</v>
      </c>
      <c r="G38" s="124">
        <v>1</v>
      </c>
      <c r="H38" s="98">
        <v>44958</v>
      </c>
      <c r="I38" s="27">
        <v>0</v>
      </c>
      <c r="J38" s="27">
        <v>0</v>
      </c>
      <c r="K38" s="86">
        <v>1756.24</v>
      </c>
      <c r="L38" s="86">
        <v>0</v>
      </c>
      <c r="M38" s="86">
        <v>0</v>
      </c>
      <c r="N38" s="110"/>
      <c r="O38" s="54"/>
    </row>
    <row r="39" spans="1:15" s="25" customFormat="1" ht="92.25" customHeight="1" x14ac:dyDescent="0.25">
      <c r="A39" s="174" t="s">
        <v>59</v>
      </c>
      <c r="B39" s="174">
        <v>85311</v>
      </c>
      <c r="C39" s="174" t="s">
        <v>148</v>
      </c>
      <c r="D39" s="100" t="s">
        <v>239</v>
      </c>
      <c r="E39" s="173" t="s">
        <v>234</v>
      </c>
      <c r="F39" s="173" t="s">
        <v>117</v>
      </c>
      <c r="G39" s="175">
        <v>705.5</v>
      </c>
      <c r="H39" s="98">
        <v>45261</v>
      </c>
      <c r="I39" s="173">
        <v>0</v>
      </c>
      <c r="J39" s="173">
        <v>0</v>
      </c>
      <c r="K39" s="86">
        <v>1630.66</v>
      </c>
      <c r="L39" s="86">
        <v>0</v>
      </c>
      <c r="M39" s="86">
        <v>0</v>
      </c>
      <c r="N39" s="110"/>
      <c r="O39" s="54"/>
    </row>
    <row r="40" spans="1:15" s="25" customFormat="1" ht="47.25" customHeight="1" x14ac:dyDescent="0.25">
      <c r="A40" s="121" t="s">
        <v>59</v>
      </c>
      <c r="B40" s="121">
        <v>85311</v>
      </c>
      <c r="C40" s="121" t="s">
        <v>148</v>
      </c>
      <c r="D40" s="103" t="s">
        <v>240</v>
      </c>
      <c r="E40" s="123" t="s">
        <v>107</v>
      </c>
      <c r="F40" s="123" t="s">
        <v>115</v>
      </c>
      <c r="G40" s="124">
        <v>58</v>
      </c>
      <c r="H40" s="98">
        <v>45261</v>
      </c>
      <c r="I40" s="27">
        <v>58</v>
      </c>
      <c r="J40" s="27">
        <v>58</v>
      </c>
      <c r="K40" s="86">
        <f>19301.1</f>
        <v>19301.099999999999</v>
      </c>
      <c r="L40" s="86">
        <v>42861.5</v>
      </c>
      <c r="M40" s="86">
        <v>42861.5</v>
      </c>
      <c r="N40" s="110"/>
      <c r="O40" s="54"/>
    </row>
    <row r="41" spans="1:15" s="25" customFormat="1" ht="71.25" customHeight="1" x14ac:dyDescent="0.25">
      <c r="A41" s="121" t="s">
        <v>59</v>
      </c>
      <c r="B41" s="121" t="s">
        <v>187</v>
      </c>
      <c r="C41" s="121" t="s">
        <v>148</v>
      </c>
      <c r="D41" s="103" t="s">
        <v>353</v>
      </c>
      <c r="E41" s="123" t="s">
        <v>107</v>
      </c>
      <c r="F41" s="123" t="s">
        <v>115</v>
      </c>
      <c r="G41" s="124">
        <v>2</v>
      </c>
      <c r="H41" s="98">
        <v>45261</v>
      </c>
      <c r="I41" s="27">
        <v>0</v>
      </c>
      <c r="J41" s="27">
        <v>0</v>
      </c>
      <c r="K41" s="86">
        <v>176.27</v>
      </c>
      <c r="L41" s="86">
        <v>0</v>
      </c>
      <c r="M41" s="86">
        <v>0</v>
      </c>
      <c r="N41" s="110"/>
      <c r="O41" s="54"/>
    </row>
    <row r="42" spans="1:15" s="25" customFormat="1" ht="66.75" customHeight="1" x14ac:dyDescent="0.25">
      <c r="A42" s="121" t="s">
        <v>59</v>
      </c>
      <c r="B42" s="121">
        <v>85311</v>
      </c>
      <c r="C42" s="121" t="s">
        <v>148</v>
      </c>
      <c r="D42" s="103" t="s">
        <v>241</v>
      </c>
      <c r="E42" s="123" t="s">
        <v>242</v>
      </c>
      <c r="F42" s="123" t="s">
        <v>115</v>
      </c>
      <c r="G42" s="124">
        <v>51</v>
      </c>
      <c r="H42" s="98">
        <v>45261</v>
      </c>
      <c r="I42" s="27">
        <v>51</v>
      </c>
      <c r="J42" s="27">
        <v>51</v>
      </c>
      <c r="K42" s="86">
        <v>1583.43</v>
      </c>
      <c r="L42" s="86">
        <v>3080.5</v>
      </c>
      <c r="M42" s="86">
        <v>3080.5</v>
      </c>
      <c r="N42" s="110"/>
      <c r="O42" s="54"/>
    </row>
    <row r="43" spans="1:15" s="25" customFormat="1" ht="62.25" customHeight="1" x14ac:dyDescent="0.25">
      <c r="A43" s="121" t="s">
        <v>59</v>
      </c>
      <c r="B43" s="121">
        <v>85311</v>
      </c>
      <c r="C43" s="121" t="s">
        <v>148</v>
      </c>
      <c r="D43" s="103" t="s">
        <v>243</v>
      </c>
      <c r="E43" s="123" t="s">
        <v>244</v>
      </c>
      <c r="F43" s="123" t="s">
        <v>115</v>
      </c>
      <c r="G43" s="124">
        <v>816</v>
      </c>
      <c r="H43" s="98">
        <v>45261</v>
      </c>
      <c r="I43" s="27">
        <v>816</v>
      </c>
      <c r="J43" s="27">
        <v>816</v>
      </c>
      <c r="K43" s="86">
        <v>6948.23</v>
      </c>
      <c r="L43" s="86">
        <v>7000</v>
      </c>
      <c r="M43" s="86">
        <v>7000</v>
      </c>
      <c r="N43" s="110"/>
      <c r="O43" s="54"/>
    </row>
    <row r="44" spans="1:15" s="25" customFormat="1" ht="62.25" customHeight="1" x14ac:dyDescent="0.25">
      <c r="A44" s="121" t="s">
        <v>59</v>
      </c>
      <c r="B44" s="121">
        <v>85311</v>
      </c>
      <c r="C44" s="121" t="s">
        <v>148</v>
      </c>
      <c r="D44" s="103" t="s">
        <v>355</v>
      </c>
      <c r="E44" s="123" t="s">
        <v>107</v>
      </c>
      <c r="F44" s="123" t="s">
        <v>115</v>
      </c>
      <c r="G44" s="124">
        <v>2</v>
      </c>
      <c r="H44" s="98">
        <v>45261</v>
      </c>
      <c r="I44" s="27">
        <v>8</v>
      </c>
      <c r="J44" s="27">
        <v>8</v>
      </c>
      <c r="K44" s="86">
        <v>2209.12</v>
      </c>
      <c r="L44" s="86">
        <v>7400</v>
      </c>
      <c r="M44" s="86">
        <v>7400</v>
      </c>
      <c r="N44" s="110"/>
      <c r="O44" s="54"/>
    </row>
    <row r="45" spans="1:15" s="25" customFormat="1" ht="48" customHeight="1" x14ac:dyDescent="0.25">
      <c r="A45" s="28" t="s">
        <v>59</v>
      </c>
      <c r="B45" s="28">
        <v>85311</v>
      </c>
      <c r="C45" s="28" t="s">
        <v>148</v>
      </c>
      <c r="D45" s="100" t="s">
        <v>354</v>
      </c>
      <c r="E45" s="27" t="s">
        <v>107</v>
      </c>
      <c r="F45" s="27" t="s">
        <v>115</v>
      </c>
      <c r="G45" s="122">
        <v>507</v>
      </c>
      <c r="H45" s="98">
        <v>45261</v>
      </c>
      <c r="I45" s="27">
        <v>230</v>
      </c>
      <c r="J45" s="27">
        <v>230</v>
      </c>
      <c r="K45" s="86">
        <v>21937.5</v>
      </c>
      <c r="L45" s="86">
        <v>20000</v>
      </c>
      <c r="M45" s="86">
        <v>10000</v>
      </c>
      <c r="N45" s="110"/>
      <c r="O45" s="54"/>
    </row>
    <row r="46" spans="1:15" s="25" customFormat="1" ht="48" customHeight="1" x14ac:dyDescent="0.25">
      <c r="A46" s="121" t="s">
        <v>59</v>
      </c>
      <c r="B46" s="121">
        <v>85311</v>
      </c>
      <c r="C46" s="121" t="s">
        <v>148</v>
      </c>
      <c r="D46" s="103" t="s">
        <v>326</v>
      </c>
      <c r="E46" s="123" t="s">
        <v>107</v>
      </c>
      <c r="F46" s="123" t="s">
        <v>115</v>
      </c>
      <c r="G46" s="124">
        <v>0</v>
      </c>
      <c r="H46" s="98" t="s">
        <v>85</v>
      </c>
      <c r="I46" s="27">
        <v>1</v>
      </c>
      <c r="J46" s="27">
        <v>0</v>
      </c>
      <c r="K46" s="86">
        <v>0</v>
      </c>
      <c r="L46" s="86">
        <v>16000</v>
      </c>
      <c r="M46" s="86">
        <v>0</v>
      </c>
      <c r="N46" s="110"/>
      <c r="O46" s="54"/>
    </row>
    <row r="47" spans="1:15" s="25" customFormat="1" ht="136.5" customHeight="1" x14ac:dyDescent="0.25">
      <c r="A47" s="121" t="s">
        <v>59</v>
      </c>
      <c r="B47" s="121">
        <v>85311</v>
      </c>
      <c r="C47" s="121" t="s">
        <v>148</v>
      </c>
      <c r="D47" s="103" t="s">
        <v>245</v>
      </c>
      <c r="E47" s="123" t="s">
        <v>107</v>
      </c>
      <c r="F47" s="123" t="s">
        <v>115</v>
      </c>
      <c r="G47" s="124">
        <v>27</v>
      </c>
      <c r="H47" s="98">
        <v>45261</v>
      </c>
      <c r="I47" s="27">
        <v>25</v>
      </c>
      <c r="J47" s="27">
        <v>25</v>
      </c>
      <c r="K47" s="86">
        <v>1277.47</v>
      </c>
      <c r="L47" s="86">
        <v>1161.5</v>
      </c>
      <c r="M47" s="86">
        <v>1161.5</v>
      </c>
      <c r="N47" s="110"/>
      <c r="O47" s="54"/>
    </row>
    <row r="48" spans="1:15" s="25" customFormat="1" ht="37.5" customHeight="1" x14ac:dyDescent="0.25">
      <c r="A48" s="121" t="s">
        <v>59</v>
      </c>
      <c r="B48" s="121">
        <v>85311</v>
      </c>
      <c r="C48" s="121" t="s">
        <v>148</v>
      </c>
      <c r="D48" s="103" t="s">
        <v>362</v>
      </c>
      <c r="E48" s="123" t="s">
        <v>107</v>
      </c>
      <c r="F48" s="123" t="s">
        <v>115</v>
      </c>
      <c r="G48" s="124">
        <v>0</v>
      </c>
      <c r="H48" s="98" t="s">
        <v>85</v>
      </c>
      <c r="I48" s="27">
        <v>6</v>
      </c>
      <c r="J48" s="27">
        <v>6</v>
      </c>
      <c r="K48" s="86">
        <v>0</v>
      </c>
      <c r="L48" s="86">
        <v>748.58</v>
      </c>
      <c r="M48" s="86">
        <v>748.58</v>
      </c>
      <c r="N48" s="110"/>
      <c r="O48" s="54"/>
    </row>
    <row r="49" spans="1:18" s="25" customFormat="1" ht="57.75" customHeight="1" x14ac:dyDescent="0.25">
      <c r="A49" s="121" t="s">
        <v>59</v>
      </c>
      <c r="B49" s="121">
        <v>85311</v>
      </c>
      <c r="C49" s="121" t="s">
        <v>148</v>
      </c>
      <c r="D49" s="103" t="s">
        <v>361</v>
      </c>
      <c r="E49" s="123" t="s">
        <v>107</v>
      </c>
      <c r="F49" s="123" t="s">
        <v>115</v>
      </c>
      <c r="G49" s="124">
        <v>0</v>
      </c>
      <c r="H49" s="98" t="s">
        <v>85</v>
      </c>
      <c r="I49" s="27">
        <v>1</v>
      </c>
      <c r="J49" s="27">
        <v>0</v>
      </c>
      <c r="K49" s="86">
        <v>0</v>
      </c>
      <c r="L49" s="86">
        <v>5536.04</v>
      </c>
      <c r="M49" s="86">
        <v>0</v>
      </c>
      <c r="N49" s="110"/>
      <c r="O49" s="54"/>
    </row>
    <row r="50" spans="1:18" s="25" customFormat="1" ht="37.5" customHeight="1" x14ac:dyDescent="0.25">
      <c r="A50" s="121" t="s">
        <v>59</v>
      </c>
      <c r="B50" s="121">
        <v>85311</v>
      </c>
      <c r="C50" s="121" t="s">
        <v>148</v>
      </c>
      <c r="D50" s="103" t="s">
        <v>359</v>
      </c>
      <c r="E50" s="123" t="s">
        <v>107</v>
      </c>
      <c r="F50" s="123" t="s">
        <v>115</v>
      </c>
      <c r="G50" s="124">
        <v>0</v>
      </c>
      <c r="H50" s="98" t="s">
        <v>85</v>
      </c>
      <c r="I50" s="27">
        <v>1</v>
      </c>
      <c r="J50" s="27">
        <v>0</v>
      </c>
      <c r="K50" s="86">
        <v>0</v>
      </c>
      <c r="L50" s="86">
        <v>6950.94</v>
      </c>
      <c r="M50" s="86">
        <v>0</v>
      </c>
      <c r="N50" s="110"/>
      <c r="O50" s="54"/>
    </row>
    <row r="51" spans="1:18" s="25" customFormat="1" ht="66.75" customHeight="1" x14ac:dyDescent="0.25">
      <c r="A51" s="121" t="s">
        <v>59</v>
      </c>
      <c r="B51" s="121">
        <v>85311</v>
      </c>
      <c r="C51" s="121" t="s">
        <v>148</v>
      </c>
      <c r="D51" s="103" t="s">
        <v>246</v>
      </c>
      <c r="E51" s="123" t="s">
        <v>107</v>
      </c>
      <c r="F51" s="123" t="s">
        <v>115</v>
      </c>
      <c r="G51" s="124">
        <v>1</v>
      </c>
      <c r="H51" s="98">
        <v>45261</v>
      </c>
      <c r="I51" s="27">
        <v>0</v>
      </c>
      <c r="J51" s="27">
        <v>0</v>
      </c>
      <c r="K51" s="86">
        <v>51.03</v>
      </c>
      <c r="L51" s="86">
        <v>0</v>
      </c>
      <c r="M51" s="86">
        <v>0</v>
      </c>
      <c r="N51" s="110"/>
      <c r="O51" s="54"/>
    </row>
    <row r="52" spans="1:18" s="25" customFormat="1" ht="70.5" customHeight="1" x14ac:dyDescent="0.25">
      <c r="A52" s="121" t="s">
        <v>59</v>
      </c>
      <c r="B52" s="121">
        <v>85311</v>
      </c>
      <c r="C52" s="121" t="s">
        <v>148</v>
      </c>
      <c r="D52" s="103" t="s">
        <v>247</v>
      </c>
      <c r="E52" s="123" t="s">
        <v>107</v>
      </c>
      <c r="F52" s="123" t="s">
        <v>115</v>
      </c>
      <c r="G52" s="124">
        <v>14</v>
      </c>
      <c r="H52" s="98">
        <v>45261</v>
      </c>
      <c r="I52" s="27">
        <v>18</v>
      </c>
      <c r="J52" s="27">
        <v>18</v>
      </c>
      <c r="K52" s="86">
        <v>16141.3</v>
      </c>
      <c r="L52" s="86">
        <v>19062.89</v>
      </c>
      <c r="M52" s="86">
        <v>18530.64</v>
      </c>
      <c r="N52" s="110"/>
      <c r="O52" s="54"/>
    </row>
    <row r="53" spans="1:18" s="25" customFormat="1" ht="62.25" customHeight="1" x14ac:dyDescent="0.25">
      <c r="A53" s="174" t="s">
        <v>59</v>
      </c>
      <c r="B53" s="174">
        <v>85311</v>
      </c>
      <c r="C53" s="174" t="s">
        <v>148</v>
      </c>
      <c r="D53" s="100" t="s">
        <v>364</v>
      </c>
      <c r="E53" s="173" t="s">
        <v>107</v>
      </c>
      <c r="F53" s="173" t="s">
        <v>115</v>
      </c>
      <c r="G53" s="122">
        <v>0</v>
      </c>
      <c r="H53" s="98" t="s">
        <v>85</v>
      </c>
      <c r="I53" s="173">
        <v>6</v>
      </c>
      <c r="J53" s="173">
        <v>6</v>
      </c>
      <c r="K53" s="86">
        <v>0</v>
      </c>
      <c r="L53" s="86">
        <v>2000</v>
      </c>
      <c r="M53" s="86">
        <v>2000</v>
      </c>
      <c r="N53" s="110"/>
    </row>
    <row r="54" spans="1:18" s="25" customFormat="1" ht="310.5" customHeight="1" x14ac:dyDescent="0.25">
      <c r="A54" s="121" t="s">
        <v>59</v>
      </c>
      <c r="B54" s="121">
        <v>85311</v>
      </c>
      <c r="C54" s="121" t="s">
        <v>148</v>
      </c>
      <c r="D54" s="103" t="s">
        <v>325</v>
      </c>
      <c r="E54" s="123" t="s">
        <v>107</v>
      </c>
      <c r="F54" s="123" t="s">
        <v>115</v>
      </c>
      <c r="G54" s="124">
        <v>3</v>
      </c>
      <c r="H54" s="98">
        <v>45261</v>
      </c>
      <c r="I54" s="27">
        <v>0</v>
      </c>
      <c r="J54" s="27">
        <v>0</v>
      </c>
      <c r="K54" s="86">
        <v>2646.79</v>
      </c>
      <c r="L54" s="86">
        <v>0</v>
      </c>
      <c r="M54" s="86">
        <v>0</v>
      </c>
      <c r="N54" s="110"/>
      <c r="O54" s="54"/>
    </row>
    <row r="55" spans="1:18" s="25" customFormat="1" ht="96.75" customHeight="1" x14ac:dyDescent="0.25">
      <c r="A55" s="121" t="s">
        <v>59</v>
      </c>
      <c r="B55" s="121">
        <v>85311</v>
      </c>
      <c r="C55" s="121" t="s">
        <v>148</v>
      </c>
      <c r="D55" s="103" t="s">
        <v>363</v>
      </c>
      <c r="E55" s="123" t="s">
        <v>107</v>
      </c>
      <c r="F55" s="123" t="s">
        <v>115</v>
      </c>
      <c r="G55" s="124">
        <v>0</v>
      </c>
      <c r="H55" s="98" t="s">
        <v>85</v>
      </c>
      <c r="I55" s="27">
        <v>1</v>
      </c>
      <c r="J55" s="27">
        <v>1</v>
      </c>
      <c r="K55" s="86">
        <v>0</v>
      </c>
      <c r="L55" s="86">
        <v>1618.45</v>
      </c>
      <c r="M55" s="86">
        <v>2000</v>
      </c>
      <c r="N55" s="110"/>
      <c r="O55" s="54"/>
    </row>
    <row r="56" spans="1:18" s="25" customFormat="1" ht="62.25" customHeight="1" x14ac:dyDescent="0.25">
      <c r="A56" s="121" t="s">
        <v>59</v>
      </c>
      <c r="B56" s="121">
        <v>85311</v>
      </c>
      <c r="C56" s="121" t="s">
        <v>148</v>
      </c>
      <c r="D56" s="103" t="s">
        <v>96</v>
      </c>
      <c r="E56" s="123" t="s">
        <v>106</v>
      </c>
      <c r="F56" s="123" t="s">
        <v>116</v>
      </c>
      <c r="G56" s="125">
        <v>3262.72</v>
      </c>
      <c r="H56" s="98">
        <v>45261</v>
      </c>
      <c r="I56" s="27">
        <v>1598</v>
      </c>
      <c r="J56" s="27">
        <v>1598</v>
      </c>
      <c r="K56" s="86">
        <v>19844</v>
      </c>
      <c r="L56" s="86">
        <v>15909</v>
      </c>
      <c r="M56" s="86">
        <v>15909</v>
      </c>
      <c r="N56" s="110"/>
      <c r="O56" s="54"/>
    </row>
    <row r="57" spans="1:18" s="25" customFormat="1" ht="39.950000000000003" customHeight="1" x14ac:dyDescent="0.25">
      <c r="A57" s="48" t="s">
        <v>59</v>
      </c>
      <c r="B57" s="41">
        <v>85312</v>
      </c>
      <c r="C57" s="48" t="s">
        <v>85</v>
      </c>
      <c r="D57" s="41" t="s">
        <v>248</v>
      </c>
      <c r="E57" s="60" t="s">
        <v>236</v>
      </c>
      <c r="F57" s="41" t="s">
        <v>116</v>
      </c>
      <c r="G57" s="41">
        <f>G58</f>
        <v>22677</v>
      </c>
      <c r="H57" s="48" t="s">
        <v>85</v>
      </c>
      <c r="I57" s="41">
        <f t="shared" ref="I57:M57" si="0">I58</f>
        <v>22677</v>
      </c>
      <c r="J57" s="45">
        <f t="shared" si="0"/>
        <v>22677</v>
      </c>
      <c r="K57" s="87">
        <f t="shared" si="0"/>
        <v>384165.22</v>
      </c>
      <c r="L57" s="87">
        <f t="shared" si="0"/>
        <v>370518.76</v>
      </c>
      <c r="M57" s="87">
        <f t="shared" si="0"/>
        <v>382648.41</v>
      </c>
      <c r="N57" s="111"/>
      <c r="O57" s="54"/>
    </row>
    <row r="58" spans="1:18" s="22" customFormat="1" ht="63" customHeight="1" x14ac:dyDescent="0.25">
      <c r="A58" s="28" t="s">
        <v>59</v>
      </c>
      <c r="B58" s="27">
        <v>85312</v>
      </c>
      <c r="C58" s="28" t="s">
        <v>150</v>
      </c>
      <c r="D58" s="27" t="s">
        <v>249</v>
      </c>
      <c r="E58" s="126" t="s">
        <v>236</v>
      </c>
      <c r="F58" s="27" t="s">
        <v>116</v>
      </c>
      <c r="G58" s="27">
        <v>22677</v>
      </c>
      <c r="H58" s="98">
        <v>45261</v>
      </c>
      <c r="I58" s="27">
        <v>22677</v>
      </c>
      <c r="J58" s="27">
        <v>22677</v>
      </c>
      <c r="K58" s="86">
        <v>384165.22</v>
      </c>
      <c r="L58" s="86">
        <v>370518.76</v>
      </c>
      <c r="M58" s="86">
        <v>382648.41</v>
      </c>
      <c r="N58" s="110"/>
      <c r="O58" s="53"/>
    </row>
    <row r="59" spans="1:18" s="22" customFormat="1" ht="63" x14ac:dyDescent="0.25">
      <c r="A59" s="48" t="s">
        <v>59</v>
      </c>
      <c r="B59" s="41">
        <v>85324</v>
      </c>
      <c r="C59" s="48" t="s">
        <v>85</v>
      </c>
      <c r="D59" s="41" t="s">
        <v>250</v>
      </c>
      <c r="E59" s="41" t="s">
        <v>124</v>
      </c>
      <c r="F59" s="41" t="s">
        <v>115</v>
      </c>
      <c r="G59" s="41">
        <f>G60</f>
        <v>10</v>
      </c>
      <c r="H59" s="48" t="s">
        <v>85</v>
      </c>
      <c r="I59" s="41">
        <f t="shared" ref="I59:M59" si="1">I60</f>
        <v>0</v>
      </c>
      <c r="J59" s="41">
        <f t="shared" si="1"/>
        <v>0</v>
      </c>
      <c r="K59" s="87">
        <f t="shared" si="1"/>
        <v>4821.5</v>
      </c>
      <c r="L59" s="87">
        <f t="shared" si="1"/>
        <v>0</v>
      </c>
      <c r="M59" s="87">
        <f t="shared" si="1"/>
        <v>0</v>
      </c>
      <c r="N59" s="111"/>
      <c r="O59" s="53"/>
    </row>
    <row r="60" spans="1:18" s="22" customFormat="1" ht="39.950000000000003" customHeight="1" x14ac:dyDescent="0.25">
      <c r="A60" s="28" t="s">
        <v>59</v>
      </c>
      <c r="B60" s="27">
        <v>85324</v>
      </c>
      <c r="C60" s="28" t="s">
        <v>120</v>
      </c>
      <c r="D60" s="27" t="s">
        <v>123</v>
      </c>
      <c r="E60" s="27" t="s">
        <v>124</v>
      </c>
      <c r="F60" s="27" t="s">
        <v>115</v>
      </c>
      <c r="G60" s="27">
        <v>10</v>
      </c>
      <c r="H60" s="98">
        <v>45261</v>
      </c>
      <c r="I60" s="27">
        <v>0</v>
      </c>
      <c r="J60" s="27">
        <v>0</v>
      </c>
      <c r="K60" s="86">
        <v>4821.5</v>
      </c>
      <c r="L60" s="86">
        <v>0</v>
      </c>
      <c r="M60" s="86">
        <v>0</v>
      </c>
      <c r="N60" s="110"/>
      <c r="O60" s="53"/>
    </row>
    <row r="61" spans="1:18" s="22" customFormat="1" ht="31.5" customHeight="1" x14ac:dyDescent="0.3">
      <c r="A61" s="65" t="s">
        <v>89</v>
      </c>
      <c r="B61" s="65" t="s">
        <v>85</v>
      </c>
      <c r="C61" s="65" t="s">
        <v>85</v>
      </c>
      <c r="D61" s="64" t="s">
        <v>97</v>
      </c>
      <c r="E61" s="64" t="s">
        <v>108</v>
      </c>
      <c r="F61" s="64" t="s">
        <v>117</v>
      </c>
      <c r="G61" s="72">
        <f>G62</f>
        <v>352.7</v>
      </c>
      <c r="H61" s="65" t="s">
        <v>85</v>
      </c>
      <c r="I61" s="72">
        <v>352.7</v>
      </c>
      <c r="J61" s="65">
        <v>352.7</v>
      </c>
      <c r="K61" s="88">
        <f>K62+K66</f>
        <v>77248.42</v>
      </c>
      <c r="L61" s="88">
        <f>L63+L66</f>
        <v>106951.79999999999</v>
      </c>
      <c r="M61" s="156">
        <f>M63+M66</f>
        <v>29222.61</v>
      </c>
      <c r="N61" s="158"/>
      <c r="O61" s="159"/>
      <c r="P61" s="159"/>
    </row>
    <row r="62" spans="1:18" s="22" customFormat="1" ht="47.25" x14ac:dyDescent="0.25">
      <c r="A62" s="38" t="s">
        <v>89</v>
      </c>
      <c r="B62" s="39">
        <v>85411</v>
      </c>
      <c r="C62" s="48" t="s">
        <v>85</v>
      </c>
      <c r="D62" s="41" t="s">
        <v>183</v>
      </c>
      <c r="E62" s="41" t="str">
        <f>E61</f>
        <v>Площадь, занятая зелеными насаждениями</v>
      </c>
      <c r="F62" s="41" t="str">
        <f>F61</f>
        <v>га</v>
      </c>
      <c r="G62" s="37">
        <f>G63</f>
        <v>352.7</v>
      </c>
      <c r="H62" s="48" t="s">
        <v>85</v>
      </c>
      <c r="I62" s="37">
        <f>I61</f>
        <v>352.7</v>
      </c>
      <c r="J62" s="37">
        <f>J61</f>
        <v>352.7</v>
      </c>
      <c r="K62" s="87">
        <f>K63+K64+K65</f>
        <v>12580.66</v>
      </c>
      <c r="L62" s="87">
        <f>L63+L64+L65</f>
        <v>6132.09</v>
      </c>
      <c r="M62" s="87">
        <f>M63+M64+M65</f>
        <v>9300</v>
      </c>
      <c r="N62" s="111"/>
      <c r="O62" s="53"/>
      <c r="R62" s="33"/>
    </row>
    <row r="63" spans="1:18" s="22" customFormat="1" ht="47.25" x14ac:dyDescent="0.25">
      <c r="A63" s="28" t="s">
        <v>89</v>
      </c>
      <c r="B63" s="27">
        <v>85411</v>
      </c>
      <c r="C63" s="28" t="s">
        <v>148</v>
      </c>
      <c r="D63" s="27" t="s">
        <v>183</v>
      </c>
      <c r="E63" s="27" t="str">
        <f>E62</f>
        <v>Площадь, занятая зелеными насаждениями</v>
      </c>
      <c r="F63" s="27" t="s">
        <v>117</v>
      </c>
      <c r="G63" s="127">
        <v>352.7</v>
      </c>
      <c r="H63" s="98">
        <v>45261</v>
      </c>
      <c r="I63" s="128">
        <v>352.7</v>
      </c>
      <c r="J63" s="27">
        <v>352.7</v>
      </c>
      <c r="K63" s="86">
        <v>8962.2800000000007</v>
      </c>
      <c r="L63" s="86">
        <v>6132.09</v>
      </c>
      <c r="M63" s="86">
        <v>9300</v>
      </c>
      <c r="N63" s="110"/>
      <c r="O63" s="53"/>
    </row>
    <row r="64" spans="1:18" s="22" customFormat="1" ht="43.5" customHeight="1" x14ac:dyDescent="0.25">
      <c r="A64" s="28" t="s">
        <v>89</v>
      </c>
      <c r="B64" s="27">
        <v>85411</v>
      </c>
      <c r="C64" s="28" t="s">
        <v>148</v>
      </c>
      <c r="D64" s="28" t="str">
        <f>[1]Отчет!$D$168</f>
        <v>Лечение деревьев инъекциями</v>
      </c>
      <c r="E64" s="27" t="s">
        <v>365</v>
      </c>
      <c r="F64" s="27" t="s">
        <v>80</v>
      </c>
      <c r="G64" s="129">
        <v>1642</v>
      </c>
      <c r="H64" s="98">
        <v>45261</v>
      </c>
      <c r="I64" s="128">
        <v>0</v>
      </c>
      <c r="J64" s="27">
        <v>0</v>
      </c>
      <c r="K64" s="86">
        <v>3201.47</v>
      </c>
      <c r="L64" s="86">
        <v>0</v>
      </c>
      <c r="M64" s="86">
        <v>0</v>
      </c>
      <c r="N64" s="110"/>
      <c r="O64" s="53"/>
    </row>
    <row r="65" spans="1:18" s="22" customFormat="1" ht="42.75" customHeight="1" x14ac:dyDescent="0.25">
      <c r="A65" s="28" t="s">
        <v>89</v>
      </c>
      <c r="B65" s="27">
        <v>85411</v>
      </c>
      <c r="C65" s="28" t="s">
        <v>275</v>
      </c>
      <c r="D65" s="27" t="s">
        <v>366</v>
      </c>
      <c r="E65" s="27" t="s">
        <v>365</v>
      </c>
      <c r="F65" s="27" t="s">
        <v>80</v>
      </c>
      <c r="G65" s="129">
        <v>100</v>
      </c>
      <c r="H65" s="98">
        <v>45261</v>
      </c>
      <c r="I65" s="128">
        <v>0</v>
      </c>
      <c r="J65" s="27">
        <v>0</v>
      </c>
      <c r="K65" s="86">
        <v>416.91</v>
      </c>
      <c r="L65" s="86">
        <v>0</v>
      </c>
      <c r="M65" s="86">
        <v>0</v>
      </c>
      <c r="N65" s="110"/>
      <c r="O65" s="53"/>
    </row>
    <row r="66" spans="1:18" s="25" customFormat="1" ht="39.950000000000003" customHeight="1" x14ac:dyDescent="0.25">
      <c r="A66" s="48" t="s">
        <v>89</v>
      </c>
      <c r="B66" s="41">
        <v>85421</v>
      </c>
      <c r="C66" s="48" t="s">
        <v>85</v>
      </c>
      <c r="D66" s="47" t="s">
        <v>184</v>
      </c>
      <c r="E66" s="41" t="s">
        <v>185</v>
      </c>
      <c r="F66" s="41" t="s">
        <v>115</v>
      </c>
      <c r="G66" s="45">
        <f>G67+G69</f>
        <v>1678</v>
      </c>
      <c r="H66" s="48" t="s">
        <v>85</v>
      </c>
      <c r="I66" s="45">
        <f t="shared" ref="I66:J66" si="2">I67+I69</f>
        <v>7881</v>
      </c>
      <c r="J66" s="45">
        <f t="shared" si="2"/>
        <v>600</v>
      </c>
      <c r="K66" s="87">
        <f>K67+K69+K68</f>
        <v>64667.759999999995</v>
      </c>
      <c r="L66" s="87">
        <f>L67+L69+L68</f>
        <v>100819.70999999999</v>
      </c>
      <c r="M66" s="87">
        <f>M67+M69+M68</f>
        <v>19922.61</v>
      </c>
      <c r="N66" s="111"/>
    </row>
    <row r="67" spans="1:18" s="25" customFormat="1" ht="39.950000000000003" customHeight="1" x14ac:dyDescent="0.25">
      <c r="A67" s="28" t="s">
        <v>89</v>
      </c>
      <c r="B67" s="27">
        <v>85421</v>
      </c>
      <c r="C67" s="28" t="s">
        <v>148</v>
      </c>
      <c r="D67" s="100" t="s">
        <v>98</v>
      </c>
      <c r="E67" s="27" t="s">
        <v>185</v>
      </c>
      <c r="F67" s="27" t="s">
        <v>115</v>
      </c>
      <c r="G67" s="96">
        <v>1678</v>
      </c>
      <c r="H67" s="98">
        <v>45261</v>
      </c>
      <c r="I67" s="96">
        <v>649</v>
      </c>
      <c r="J67" s="96">
        <v>600</v>
      </c>
      <c r="K67" s="160">
        <f>30673.18-222.23</f>
        <v>30450.95</v>
      </c>
      <c r="L67" s="86">
        <v>21701</v>
      </c>
      <c r="M67" s="86">
        <v>19922.61</v>
      </c>
      <c r="N67" s="110"/>
      <c r="P67" s="61"/>
    </row>
    <row r="68" spans="1:18" s="25" customFormat="1" ht="39.950000000000003" customHeight="1" x14ac:dyDescent="0.25">
      <c r="A68" s="28" t="s">
        <v>89</v>
      </c>
      <c r="B68" s="27">
        <v>85421</v>
      </c>
      <c r="C68" s="28" t="s">
        <v>148</v>
      </c>
      <c r="D68" s="100" t="s">
        <v>367</v>
      </c>
      <c r="E68" s="27" t="s">
        <v>368</v>
      </c>
      <c r="F68" s="27" t="s">
        <v>116</v>
      </c>
      <c r="G68" s="128">
        <v>51.2</v>
      </c>
      <c r="H68" s="98">
        <v>45261</v>
      </c>
      <c r="I68" s="128">
        <v>50.87</v>
      </c>
      <c r="J68" s="128">
        <v>0</v>
      </c>
      <c r="K68" s="160">
        <v>34216.81</v>
      </c>
      <c r="L68" s="86">
        <v>40077.51</v>
      </c>
      <c r="M68" s="86">
        <v>0</v>
      </c>
      <c r="N68" s="110"/>
      <c r="P68" s="61"/>
    </row>
    <row r="69" spans="1:18" ht="84.75" customHeight="1" x14ac:dyDescent="0.25">
      <c r="A69" s="28" t="s">
        <v>89</v>
      </c>
      <c r="B69" s="27">
        <v>85421</v>
      </c>
      <c r="C69" s="28" t="s">
        <v>148</v>
      </c>
      <c r="D69" s="100" t="s">
        <v>224</v>
      </c>
      <c r="E69" s="27" t="s">
        <v>185</v>
      </c>
      <c r="F69" s="27" t="s">
        <v>115</v>
      </c>
      <c r="G69" s="96">
        <v>0</v>
      </c>
      <c r="H69" s="98" t="s">
        <v>85</v>
      </c>
      <c r="I69" s="96">
        <v>7232</v>
      </c>
      <c r="J69" s="96">
        <v>0</v>
      </c>
      <c r="K69" s="86">
        <v>0</v>
      </c>
      <c r="L69" s="86">
        <v>39041.199999999997</v>
      </c>
      <c r="M69" s="86">
        <v>0</v>
      </c>
      <c r="N69" s="110"/>
      <c r="O69" s="23"/>
    </row>
    <row r="70" spans="1:18" ht="69.75" customHeight="1" x14ac:dyDescent="0.25">
      <c r="A70" s="65" t="s">
        <v>90</v>
      </c>
      <c r="B70" s="65" t="s">
        <v>85</v>
      </c>
      <c r="C70" s="65" t="s">
        <v>85</v>
      </c>
      <c r="D70" s="64" t="s">
        <v>99</v>
      </c>
      <c r="E70" s="67" t="s">
        <v>109</v>
      </c>
      <c r="F70" s="68" t="s">
        <v>115</v>
      </c>
      <c r="G70" s="69">
        <f>G71</f>
        <v>31670</v>
      </c>
      <c r="H70" s="70" t="s">
        <v>85</v>
      </c>
      <c r="I70" s="69">
        <f>I71</f>
        <v>31670</v>
      </c>
      <c r="J70" s="69">
        <f>J71</f>
        <v>31700</v>
      </c>
      <c r="K70" s="88">
        <f>K71+K74</f>
        <v>562317.81000000006</v>
      </c>
      <c r="L70" s="88">
        <f>L71+L74</f>
        <v>474750.63</v>
      </c>
      <c r="M70" s="156">
        <f>M71+M74</f>
        <v>356206</v>
      </c>
      <c r="N70" s="157"/>
      <c r="O70" s="155"/>
      <c r="P70" s="155"/>
      <c r="Q70" s="161"/>
      <c r="R70" s="29"/>
    </row>
    <row r="71" spans="1:18" ht="42.75" customHeight="1" x14ac:dyDescent="0.25">
      <c r="A71" s="48" t="s">
        <v>90</v>
      </c>
      <c r="B71" s="41">
        <v>85811</v>
      </c>
      <c r="C71" s="48" t="s">
        <v>85</v>
      </c>
      <c r="D71" s="41" t="s">
        <v>151</v>
      </c>
      <c r="E71" s="41" t="s">
        <v>109</v>
      </c>
      <c r="F71" s="41" t="s">
        <v>115</v>
      </c>
      <c r="G71" s="45">
        <f>G72</f>
        <v>31670</v>
      </c>
      <c r="H71" s="48" t="s">
        <v>85</v>
      </c>
      <c r="I71" s="45">
        <f>I72</f>
        <v>31670</v>
      </c>
      <c r="J71" s="45">
        <f>J72</f>
        <v>31700</v>
      </c>
      <c r="K71" s="87">
        <f>K72+K73</f>
        <v>411969.41000000003</v>
      </c>
      <c r="L71" s="87">
        <f t="shared" ref="L71:M71" si="3">L72+L73</f>
        <v>379206</v>
      </c>
      <c r="M71" s="87">
        <f t="shared" si="3"/>
        <v>271206</v>
      </c>
      <c r="N71" s="111"/>
    </row>
    <row r="72" spans="1:18" ht="30" customHeight="1" x14ac:dyDescent="0.25">
      <c r="A72" s="28" t="s">
        <v>90</v>
      </c>
      <c r="B72" s="27">
        <v>85811</v>
      </c>
      <c r="C72" s="28" t="s">
        <v>148</v>
      </c>
      <c r="D72" s="27" t="s">
        <v>151</v>
      </c>
      <c r="E72" s="27" t="s">
        <v>109</v>
      </c>
      <c r="F72" s="27" t="s">
        <v>115</v>
      </c>
      <c r="G72" s="96">
        <v>31670</v>
      </c>
      <c r="H72" s="98">
        <v>45261</v>
      </c>
      <c r="I72" s="96">
        <v>31670</v>
      </c>
      <c r="J72" s="96">
        <v>31700</v>
      </c>
      <c r="K72" s="99">
        <v>271277.745</v>
      </c>
      <c r="L72" s="99">
        <v>239206</v>
      </c>
      <c r="M72" s="99">
        <v>200000</v>
      </c>
      <c r="N72" s="112"/>
    </row>
    <row r="73" spans="1:18" ht="30" customHeight="1" x14ac:dyDescent="0.25">
      <c r="A73" s="121" t="s">
        <v>90</v>
      </c>
      <c r="B73" s="123">
        <v>85511</v>
      </c>
      <c r="C73" s="121" t="s">
        <v>148</v>
      </c>
      <c r="D73" s="123" t="s">
        <v>408</v>
      </c>
      <c r="E73" s="27" t="s">
        <v>109</v>
      </c>
      <c r="F73" s="27" t="s">
        <v>115</v>
      </c>
      <c r="G73" s="96">
        <v>31670</v>
      </c>
      <c r="H73" s="98">
        <v>45261</v>
      </c>
      <c r="I73" s="96">
        <v>31670</v>
      </c>
      <c r="J73" s="96">
        <v>31700</v>
      </c>
      <c r="K73" s="130">
        <v>140691.66500000001</v>
      </c>
      <c r="L73" s="130">
        <v>140000</v>
      </c>
      <c r="M73" s="130">
        <v>71206</v>
      </c>
      <c r="N73" s="112"/>
    </row>
    <row r="74" spans="1:18" ht="30" customHeight="1" x14ac:dyDescent="0.25">
      <c r="A74" s="209" t="s">
        <v>90</v>
      </c>
      <c r="B74" s="211">
        <v>85821</v>
      </c>
      <c r="C74" s="209" t="s">
        <v>85</v>
      </c>
      <c r="D74" s="211" t="s">
        <v>100</v>
      </c>
      <c r="E74" s="40" t="s">
        <v>107</v>
      </c>
      <c r="F74" s="41" t="s">
        <v>115</v>
      </c>
      <c r="G74" s="45">
        <f>G88+G89+G90+G91+G92+G93+G94+G95+G96+G97+G98+G99+G100+G103+G79+G78+G77</f>
        <v>71</v>
      </c>
      <c r="H74" s="48" t="s">
        <v>85</v>
      </c>
      <c r="I74" s="45">
        <f>I88+I89+I90+I91+I92+I93+I94+I95+I96+I77+I78+I79+I80+I97+I98+I99+I100+I103</f>
        <v>26</v>
      </c>
      <c r="J74" s="45">
        <f>J88+J89+J90+J91+J92+J93+J94+J95+J96+J77+J78+J79+J80+J97+J98+J99+J100+J103</f>
        <v>25</v>
      </c>
      <c r="K74" s="256">
        <f>K77+K78+K79+K80+K81+K82+K83+K84+K85+K86+K87+K88+K89+K90+K91+K92+K93+K94+K95+K96+K97+K98+K99+K100+K101+K102+K103</f>
        <v>150348.40000000002</v>
      </c>
      <c r="L74" s="256">
        <f>L77+L78+L79+L80+L81+L82+L83+L84+L85+L86+L87+L88+L89+L90+L91+L92+L93+L94+L95+L96+L97+L98+L99+L100+L101+L102+L103</f>
        <v>95544.63</v>
      </c>
      <c r="M74" s="256">
        <f>M77+M78+M79+M80+M81+M82+M83+M84+M85+M86+M87+M88+M89+M90+M91+M92+M93+M94+M95+M96+M97+M98+M99+M100+M101+M102+M103</f>
        <v>85000</v>
      </c>
      <c r="N74" s="113"/>
    </row>
    <row r="75" spans="1:18" ht="30" customHeight="1" x14ac:dyDescent="0.25">
      <c r="A75" s="216"/>
      <c r="B75" s="215"/>
      <c r="C75" s="216"/>
      <c r="D75" s="215"/>
      <c r="E75" s="40" t="s">
        <v>229</v>
      </c>
      <c r="F75" s="41" t="s">
        <v>115</v>
      </c>
      <c r="G75" s="45">
        <f>G84+G85+G86+G81+G82+G83</f>
        <v>91</v>
      </c>
      <c r="H75" s="48" t="s">
        <v>85</v>
      </c>
      <c r="I75" s="45">
        <f>I84+I85+I86+I81+I82+I83+I87</f>
        <v>42</v>
      </c>
      <c r="J75" s="45">
        <f>J84+J85+J86+J81+J82+J83+J87</f>
        <v>48</v>
      </c>
      <c r="K75" s="257"/>
      <c r="L75" s="257"/>
      <c r="M75" s="257"/>
      <c r="N75" s="113"/>
      <c r="O75" s="23"/>
    </row>
    <row r="76" spans="1:18" s="22" customFormat="1" ht="30.75" customHeight="1" x14ac:dyDescent="0.25">
      <c r="A76" s="210"/>
      <c r="B76" s="212"/>
      <c r="C76" s="210"/>
      <c r="D76" s="212"/>
      <c r="E76" s="40" t="s">
        <v>260</v>
      </c>
      <c r="F76" s="41" t="s">
        <v>80</v>
      </c>
      <c r="G76" s="45">
        <f>G101</f>
        <v>4520</v>
      </c>
      <c r="H76" s="48" t="s">
        <v>85</v>
      </c>
      <c r="I76" s="45">
        <f>I101</f>
        <v>0</v>
      </c>
      <c r="J76" s="45">
        <f>J101</f>
        <v>0</v>
      </c>
      <c r="K76" s="258"/>
      <c r="L76" s="258"/>
      <c r="M76" s="258"/>
      <c r="N76" s="113"/>
      <c r="O76" s="53"/>
    </row>
    <row r="77" spans="1:18" s="22" customFormat="1" ht="63" customHeight="1" x14ac:dyDescent="0.25">
      <c r="A77" s="28" t="s">
        <v>90</v>
      </c>
      <c r="B77" s="27">
        <v>85821</v>
      </c>
      <c r="C77" s="28" t="s">
        <v>148</v>
      </c>
      <c r="D77" s="131" t="s">
        <v>330</v>
      </c>
      <c r="E77" s="132" t="s">
        <v>107</v>
      </c>
      <c r="F77" s="27" t="s">
        <v>115</v>
      </c>
      <c r="G77" s="96">
        <v>2</v>
      </c>
      <c r="H77" s="98">
        <v>45290</v>
      </c>
      <c r="I77" s="96">
        <v>0</v>
      </c>
      <c r="J77" s="96">
        <v>0</v>
      </c>
      <c r="K77" s="133">
        <v>159.41999999999999</v>
      </c>
      <c r="L77" s="133">
        <v>0</v>
      </c>
      <c r="M77" s="133">
        <v>0</v>
      </c>
      <c r="N77" s="113"/>
      <c r="O77" s="53"/>
    </row>
    <row r="78" spans="1:18" s="22" customFormat="1" ht="65.25" customHeight="1" x14ac:dyDescent="0.25">
      <c r="A78" s="28" t="s">
        <v>90</v>
      </c>
      <c r="B78" s="27">
        <v>85821</v>
      </c>
      <c r="C78" s="28" t="s">
        <v>148</v>
      </c>
      <c r="D78" s="131" t="s">
        <v>373</v>
      </c>
      <c r="E78" s="132" t="s">
        <v>107</v>
      </c>
      <c r="F78" s="27" t="s">
        <v>115</v>
      </c>
      <c r="G78" s="96">
        <v>1</v>
      </c>
      <c r="H78" s="98">
        <v>45290</v>
      </c>
      <c r="I78" s="96">
        <v>0</v>
      </c>
      <c r="J78" s="96">
        <v>0</v>
      </c>
      <c r="K78" s="133">
        <v>260.41000000000003</v>
      </c>
      <c r="L78" s="133">
        <v>0</v>
      </c>
      <c r="M78" s="133">
        <v>0</v>
      </c>
      <c r="N78" s="113"/>
      <c r="O78" s="53"/>
    </row>
    <row r="79" spans="1:18" s="22" customFormat="1" ht="99.75" customHeight="1" x14ac:dyDescent="0.25">
      <c r="A79" s="28" t="s">
        <v>90</v>
      </c>
      <c r="B79" s="27">
        <v>85821</v>
      </c>
      <c r="C79" s="28" t="s">
        <v>148</v>
      </c>
      <c r="D79" s="131" t="s">
        <v>335</v>
      </c>
      <c r="E79" s="132" t="s">
        <v>107</v>
      </c>
      <c r="F79" s="27" t="s">
        <v>115</v>
      </c>
      <c r="G79" s="96">
        <v>1</v>
      </c>
      <c r="H79" s="98">
        <v>45290</v>
      </c>
      <c r="I79" s="96">
        <v>0</v>
      </c>
      <c r="J79" s="96">
        <v>0</v>
      </c>
      <c r="K79" s="133">
        <v>3212.43</v>
      </c>
      <c r="L79" s="133">
        <v>0</v>
      </c>
      <c r="M79" s="133">
        <v>0</v>
      </c>
      <c r="N79" s="113"/>
      <c r="O79" s="53"/>
    </row>
    <row r="80" spans="1:18" s="22" customFormat="1" ht="53.25" customHeight="1" x14ac:dyDescent="0.25">
      <c r="A80" s="28" t="s">
        <v>90</v>
      </c>
      <c r="B80" s="27">
        <v>85821</v>
      </c>
      <c r="C80" s="28" t="s">
        <v>148</v>
      </c>
      <c r="D80" s="131" t="s">
        <v>336</v>
      </c>
      <c r="E80" s="132" t="s">
        <v>107</v>
      </c>
      <c r="F80" s="27" t="s">
        <v>115</v>
      </c>
      <c r="G80" s="96">
        <v>1</v>
      </c>
      <c r="H80" s="98">
        <v>45290</v>
      </c>
      <c r="I80" s="96">
        <v>0</v>
      </c>
      <c r="J80" s="96">
        <v>0</v>
      </c>
      <c r="K80" s="133">
        <v>27.44</v>
      </c>
      <c r="L80" s="133">
        <v>0</v>
      </c>
      <c r="M80" s="133">
        <v>0</v>
      </c>
      <c r="N80" s="113"/>
      <c r="O80" s="53"/>
    </row>
    <row r="81" spans="1:17" s="22" customFormat="1" ht="87.75" customHeight="1" x14ac:dyDescent="0.25">
      <c r="A81" s="28" t="s">
        <v>90</v>
      </c>
      <c r="B81" s="27">
        <v>85821</v>
      </c>
      <c r="C81" s="28" t="s">
        <v>148</v>
      </c>
      <c r="D81" s="131" t="s">
        <v>369</v>
      </c>
      <c r="E81" s="132" t="s">
        <v>229</v>
      </c>
      <c r="F81" s="27" t="s">
        <v>115</v>
      </c>
      <c r="G81" s="96">
        <v>24</v>
      </c>
      <c r="H81" s="98">
        <v>45291</v>
      </c>
      <c r="I81" s="96">
        <v>0</v>
      </c>
      <c r="J81" s="96">
        <v>0</v>
      </c>
      <c r="K81" s="133">
        <v>2089.0300000000002</v>
      </c>
      <c r="L81" s="133">
        <v>0</v>
      </c>
      <c r="M81" s="133">
        <v>0</v>
      </c>
      <c r="N81" s="113"/>
      <c r="O81" s="53"/>
    </row>
    <row r="82" spans="1:17" s="22" customFormat="1" ht="103.5" customHeight="1" x14ac:dyDescent="0.25">
      <c r="A82" s="28" t="s">
        <v>90</v>
      </c>
      <c r="B82" s="27">
        <v>85821</v>
      </c>
      <c r="C82" s="28" t="s">
        <v>148</v>
      </c>
      <c r="D82" s="131" t="s">
        <v>370</v>
      </c>
      <c r="E82" s="132" t="s">
        <v>229</v>
      </c>
      <c r="F82" s="27" t="s">
        <v>115</v>
      </c>
      <c r="G82" s="96">
        <v>10</v>
      </c>
      <c r="H82" s="98">
        <v>45291</v>
      </c>
      <c r="I82" s="96">
        <v>0</v>
      </c>
      <c r="J82" s="96">
        <v>0</v>
      </c>
      <c r="K82" s="133">
        <v>141</v>
      </c>
      <c r="L82" s="133">
        <v>0</v>
      </c>
      <c r="M82" s="133">
        <v>0</v>
      </c>
      <c r="N82" s="113"/>
      <c r="O82" s="53"/>
    </row>
    <row r="83" spans="1:17" s="22" customFormat="1" ht="118.5" customHeight="1" x14ac:dyDescent="0.25">
      <c r="A83" s="28" t="s">
        <v>90</v>
      </c>
      <c r="B83" s="27">
        <v>85821</v>
      </c>
      <c r="C83" s="28" t="s">
        <v>148</v>
      </c>
      <c r="D83" s="131" t="s">
        <v>371</v>
      </c>
      <c r="E83" s="132" t="s">
        <v>229</v>
      </c>
      <c r="F83" s="27" t="s">
        <v>115</v>
      </c>
      <c r="G83" s="96">
        <v>20</v>
      </c>
      <c r="H83" s="98">
        <v>45291</v>
      </c>
      <c r="I83" s="96">
        <v>0</v>
      </c>
      <c r="J83" s="96">
        <v>0</v>
      </c>
      <c r="K83" s="133">
        <v>198.31</v>
      </c>
      <c r="L83" s="133">
        <v>0</v>
      </c>
      <c r="M83" s="133">
        <v>0</v>
      </c>
      <c r="N83" s="113"/>
      <c r="O83" s="53"/>
    </row>
    <row r="84" spans="1:17" s="22" customFormat="1" ht="98.25" customHeight="1" x14ac:dyDescent="0.25">
      <c r="A84" s="28" t="s">
        <v>90</v>
      </c>
      <c r="B84" s="27">
        <v>85821</v>
      </c>
      <c r="C84" s="28" t="s">
        <v>148</v>
      </c>
      <c r="D84" s="27" t="s">
        <v>251</v>
      </c>
      <c r="E84" s="132" t="s">
        <v>229</v>
      </c>
      <c r="F84" s="27" t="s">
        <v>115</v>
      </c>
      <c r="G84" s="97">
        <v>24</v>
      </c>
      <c r="H84" s="98">
        <v>45261</v>
      </c>
      <c r="I84" s="97">
        <v>30</v>
      </c>
      <c r="J84" s="97">
        <v>30</v>
      </c>
      <c r="K84" s="99">
        <v>611.86</v>
      </c>
      <c r="L84" s="99">
        <v>1400</v>
      </c>
      <c r="M84" s="99">
        <v>2000</v>
      </c>
      <c r="N84" s="112"/>
      <c r="O84" s="53"/>
    </row>
    <row r="85" spans="1:17" s="22" customFormat="1" ht="271.5" customHeight="1" x14ac:dyDescent="0.25">
      <c r="A85" s="28" t="s">
        <v>90</v>
      </c>
      <c r="B85" s="27">
        <v>85821</v>
      </c>
      <c r="C85" s="28" t="s">
        <v>148</v>
      </c>
      <c r="D85" s="27" t="s">
        <v>328</v>
      </c>
      <c r="E85" s="132" t="s">
        <v>229</v>
      </c>
      <c r="F85" s="27" t="s">
        <v>115</v>
      </c>
      <c r="G85" s="97">
        <v>5</v>
      </c>
      <c r="H85" s="98">
        <v>45261</v>
      </c>
      <c r="I85" s="97">
        <v>2</v>
      </c>
      <c r="J85" s="97">
        <v>3</v>
      </c>
      <c r="K85" s="99">
        <v>2664.64</v>
      </c>
      <c r="L85" s="99">
        <v>2529.89</v>
      </c>
      <c r="M85" s="99">
        <v>5000</v>
      </c>
      <c r="N85" s="112"/>
      <c r="O85" s="53"/>
    </row>
    <row r="86" spans="1:17" s="22" customFormat="1" ht="136.5" customHeight="1" x14ac:dyDescent="0.25">
      <c r="A86" s="28" t="s">
        <v>90</v>
      </c>
      <c r="B86" s="27">
        <v>85821</v>
      </c>
      <c r="C86" s="28" t="s">
        <v>148</v>
      </c>
      <c r="D86" s="27" t="s">
        <v>252</v>
      </c>
      <c r="E86" s="132" t="s">
        <v>229</v>
      </c>
      <c r="F86" s="27" t="s">
        <v>115</v>
      </c>
      <c r="G86" s="97">
        <v>8</v>
      </c>
      <c r="H86" s="98">
        <v>45047</v>
      </c>
      <c r="I86" s="97">
        <v>0</v>
      </c>
      <c r="J86" s="97">
        <v>0</v>
      </c>
      <c r="K86" s="99">
        <v>166.26</v>
      </c>
      <c r="L86" s="99">
        <v>0</v>
      </c>
      <c r="M86" s="99">
        <v>0</v>
      </c>
      <c r="N86" s="112"/>
      <c r="O86" s="53"/>
    </row>
    <row r="87" spans="1:17" s="22" customFormat="1" ht="94.5" customHeight="1" x14ac:dyDescent="0.25">
      <c r="A87" s="28" t="s">
        <v>90</v>
      </c>
      <c r="B87" s="27">
        <v>85821</v>
      </c>
      <c r="C87" s="28" t="s">
        <v>148</v>
      </c>
      <c r="D87" s="27" t="s">
        <v>372</v>
      </c>
      <c r="E87" s="132" t="s">
        <v>229</v>
      </c>
      <c r="F87" s="27" t="s">
        <v>115</v>
      </c>
      <c r="G87" s="97">
        <v>0</v>
      </c>
      <c r="H87" s="98" t="s">
        <v>85</v>
      </c>
      <c r="I87" s="97">
        <v>10</v>
      </c>
      <c r="J87" s="97">
        <v>15</v>
      </c>
      <c r="K87" s="99">
        <v>0</v>
      </c>
      <c r="L87" s="99">
        <v>400</v>
      </c>
      <c r="M87" s="99">
        <v>700</v>
      </c>
      <c r="N87" s="112"/>
      <c r="O87" s="53"/>
    </row>
    <row r="88" spans="1:17" s="22" customFormat="1" ht="31.5" x14ac:dyDescent="0.25">
      <c r="A88" s="28" t="s">
        <v>90</v>
      </c>
      <c r="B88" s="27">
        <v>85821</v>
      </c>
      <c r="C88" s="28" t="s">
        <v>148</v>
      </c>
      <c r="D88" s="27" t="s">
        <v>220</v>
      </c>
      <c r="E88" s="132" t="s">
        <v>107</v>
      </c>
      <c r="F88" s="27" t="s">
        <v>115</v>
      </c>
      <c r="G88" s="97">
        <v>55</v>
      </c>
      <c r="H88" s="98">
        <v>45261</v>
      </c>
      <c r="I88" s="97">
        <v>25</v>
      </c>
      <c r="J88" s="97">
        <v>25</v>
      </c>
      <c r="K88" s="99">
        <v>43207.18</v>
      </c>
      <c r="L88" s="99">
        <v>91214.74</v>
      </c>
      <c r="M88" s="99">
        <v>77300</v>
      </c>
      <c r="N88" s="112"/>
      <c r="O88" s="53"/>
      <c r="Q88" s="33"/>
    </row>
    <row r="89" spans="1:17" s="22" customFormat="1" ht="75" customHeight="1" x14ac:dyDescent="0.25">
      <c r="A89" s="28" t="s">
        <v>90</v>
      </c>
      <c r="B89" s="27">
        <v>85821</v>
      </c>
      <c r="C89" s="28" t="s">
        <v>148</v>
      </c>
      <c r="D89" s="27" t="s">
        <v>314</v>
      </c>
      <c r="E89" s="132" t="s">
        <v>107</v>
      </c>
      <c r="F89" s="27" t="s">
        <v>115</v>
      </c>
      <c r="G89" s="97">
        <v>0</v>
      </c>
      <c r="H89" s="98" t="s">
        <v>85</v>
      </c>
      <c r="I89" s="97">
        <v>1</v>
      </c>
      <c r="J89" s="97">
        <v>0</v>
      </c>
      <c r="K89" s="99">
        <v>60000</v>
      </c>
      <c r="L89" s="99">
        <v>0</v>
      </c>
      <c r="M89" s="99">
        <v>0</v>
      </c>
      <c r="N89" s="112"/>
      <c r="O89" s="53"/>
    </row>
    <row r="90" spans="1:17" s="22" customFormat="1" ht="38.25" customHeight="1" x14ac:dyDescent="0.25">
      <c r="A90" s="28" t="s">
        <v>90</v>
      </c>
      <c r="B90" s="27">
        <v>85821</v>
      </c>
      <c r="C90" s="28" t="s">
        <v>148</v>
      </c>
      <c r="D90" s="27" t="s">
        <v>253</v>
      </c>
      <c r="E90" s="132" t="s">
        <v>107</v>
      </c>
      <c r="F90" s="27" t="s">
        <v>115</v>
      </c>
      <c r="G90" s="97">
        <v>1</v>
      </c>
      <c r="H90" s="98">
        <v>44958</v>
      </c>
      <c r="I90" s="97">
        <v>0</v>
      </c>
      <c r="J90" s="97">
        <v>0</v>
      </c>
      <c r="K90" s="99">
        <v>262.55</v>
      </c>
      <c r="L90" s="99">
        <v>0</v>
      </c>
      <c r="M90" s="99">
        <v>0</v>
      </c>
      <c r="N90" s="112"/>
      <c r="O90" s="53"/>
    </row>
    <row r="91" spans="1:17" s="22" customFormat="1" ht="63" customHeight="1" x14ac:dyDescent="0.25">
      <c r="A91" s="28" t="s">
        <v>90</v>
      </c>
      <c r="B91" s="27">
        <v>85821</v>
      </c>
      <c r="C91" s="28" t="s">
        <v>148</v>
      </c>
      <c r="D91" s="27" t="s">
        <v>254</v>
      </c>
      <c r="E91" s="132" t="s">
        <v>107</v>
      </c>
      <c r="F91" s="27" t="s">
        <v>115</v>
      </c>
      <c r="G91" s="97">
        <v>1</v>
      </c>
      <c r="H91" s="98">
        <v>44958</v>
      </c>
      <c r="I91" s="97">
        <v>0</v>
      </c>
      <c r="J91" s="97">
        <v>0</v>
      </c>
      <c r="K91" s="99">
        <v>378.51</v>
      </c>
      <c r="L91" s="99">
        <v>0</v>
      </c>
      <c r="M91" s="99">
        <v>0</v>
      </c>
      <c r="N91" s="112"/>
      <c r="O91" s="53"/>
    </row>
    <row r="92" spans="1:17" s="22" customFormat="1" ht="36.75" customHeight="1" x14ac:dyDescent="0.25">
      <c r="A92" s="28" t="s">
        <v>90</v>
      </c>
      <c r="B92" s="27">
        <v>85821</v>
      </c>
      <c r="C92" s="28" t="s">
        <v>148</v>
      </c>
      <c r="D92" s="27" t="s">
        <v>255</v>
      </c>
      <c r="E92" s="132" t="s">
        <v>107</v>
      </c>
      <c r="F92" s="27" t="s">
        <v>115</v>
      </c>
      <c r="G92" s="97">
        <v>1</v>
      </c>
      <c r="H92" s="98">
        <v>44958</v>
      </c>
      <c r="I92" s="97">
        <v>0</v>
      </c>
      <c r="J92" s="97">
        <v>0</v>
      </c>
      <c r="K92" s="99">
        <v>336.21</v>
      </c>
      <c r="L92" s="99">
        <v>0</v>
      </c>
      <c r="M92" s="99">
        <v>0</v>
      </c>
      <c r="N92" s="112"/>
      <c r="O92" s="53"/>
    </row>
    <row r="93" spans="1:17" s="22" customFormat="1" ht="63" x14ac:dyDescent="0.25">
      <c r="A93" s="28" t="s">
        <v>90</v>
      </c>
      <c r="B93" s="27">
        <v>85821</v>
      </c>
      <c r="C93" s="28" t="s">
        <v>148</v>
      </c>
      <c r="D93" s="27" t="s">
        <v>256</v>
      </c>
      <c r="E93" s="132" t="s">
        <v>107</v>
      </c>
      <c r="F93" s="27" t="s">
        <v>115</v>
      </c>
      <c r="G93" s="97">
        <v>1</v>
      </c>
      <c r="H93" s="98">
        <v>44958</v>
      </c>
      <c r="I93" s="97">
        <v>0</v>
      </c>
      <c r="J93" s="97">
        <v>0</v>
      </c>
      <c r="K93" s="99">
        <v>5484.6</v>
      </c>
      <c r="L93" s="99">
        <v>0</v>
      </c>
      <c r="M93" s="99">
        <v>0</v>
      </c>
      <c r="N93" s="112"/>
      <c r="O93" s="53"/>
    </row>
    <row r="94" spans="1:17" s="22" customFormat="1" ht="39.75" customHeight="1" x14ac:dyDescent="0.25">
      <c r="A94" s="28" t="s">
        <v>90</v>
      </c>
      <c r="B94" s="27">
        <v>85821</v>
      </c>
      <c r="C94" s="28" t="s">
        <v>148</v>
      </c>
      <c r="D94" s="27" t="s">
        <v>257</v>
      </c>
      <c r="E94" s="132" t="s">
        <v>107</v>
      </c>
      <c r="F94" s="27" t="s">
        <v>115</v>
      </c>
      <c r="G94" s="97">
        <v>1</v>
      </c>
      <c r="H94" s="98">
        <v>45261</v>
      </c>
      <c r="I94" s="97">
        <v>0</v>
      </c>
      <c r="J94" s="97">
        <v>0</v>
      </c>
      <c r="K94" s="99">
        <v>115.27</v>
      </c>
      <c r="L94" s="99">
        <v>0</v>
      </c>
      <c r="M94" s="99">
        <v>0</v>
      </c>
      <c r="N94" s="112"/>
      <c r="O94" s="53"/>
    </row>
    <row r="95" spans="1:17" s="22" customFormat="1" ht="44.25" customHeight="1" x14ac:dyDescent="0.25">
      <c r="A95" s="28" t="s">
        <v>90</v>
      </c>
      <c r="B95" s="27">
        <v>85821</v>
      </c>
      <c r="C95" s="28" t="s">
        <v>148</v>
      </c>
      <c r="D95" s="27" t="s">
        <v>258</v>
      </c>
      <c r="E95" s="132" t="s">
        <v>107</v>
      </c>
      <c r="F95" s="27" t="s">
        <v>115</v>
      </c>
      <c r="G95" s="97">
        <v>1</v>
      </c>
      <c r="H95" s="98">
        <v>45261</v>
      </c>
      <c r="I95" s="97">
        <v>0</v>
      </c>
      <c r="J95" s="97">
        <v>0</v>
      </c>
      <c r="K95" s="99">
        <v>405.52</v>
      </c>
      <c r="L95" s="99">
        <v>0</v>
      </c>
      <c r="M95" s="99">
        <v>0</v>
      </c>
      <c r="N95" s="112"/>
      <c r="O95" s="53"/>
    </row>
    <row r="96" spans="1:17" s="22" customFormat="1" ht="52.5" customHeight="1" x14ac:dyDescent="0.25">
      <c r="A96" s="28" t="s">
        <v>90</v>
      </c>
      <c r="B96" s="27">
        <v>85821</v>
      </c>
      <c r="C96" s="28" t="s">
        <v>148</v>
      </c>
      <c r="D96" s="27" t="s">
        <v>334</v>
      </c>
      <c r="E96" s="132" t="s">
        <v>107</v>
      </c>
      <c r="F96" s="27" t="s">
        <v>115</v>
      </c>
      <c r="G96" s="97">
        <v>1</v>
      </c>
      <c r="H96" s="98">
        <v>45261</v>
      </c>
      <c r="I96" s="97">
        <v>0</v>
      </c>
      <c r="J96" s="97">
        <v>0</v>
      </c>
      <c r="K96" s="99">
        <v>844.82</v>
      </c>
      <c r="L96" s="99">
        <v>0</v>
      </c>
      <c r="M96" s="99">
        <v>0</v>
      </c>
      <c r="N96" s="112"/>
      <c r="O96" s="53"/>
    </row>
    <row r="97" spans="1:16" s="22" customFormat="1" ht="30" customHeight="1" x14ac:dyDescent="0.25">
      <c r="A97" s="28" t="s">
        <v>90</v>
      </c>
      <c r="B97" s="27">
        <v>85821</v>
      </c>
      <c r="C97" s="28" t="s">
        <v>148</v>
      </c>
      <c r="D97" s="27" t="s">
        <v>329</v>
      </c>
      <c r="E97" s="132" t="s">
        <v>107</v>
      </c>
      <c r="F97" s="27" t="s">
        <v>115</v>
      </c>
      <c r="G97" s="97">
        <v>1</v>
      </c>
      <c r="H97" s="98">
        <v>45278</v>
      </c>
      <c r="I97" s="97">
        <v>0</v>
      </c>
      <c r="J97" s="97">
        <v>0</v>
      </c>
      <c r="K97" s="99">
        <v>885.41</v>
      </c>
      <c r="L97" s="99">
        <v>0</v>
      </c>
      <c r="M97" s="99">
        <v>0</v>
      </c>
      <c r="N97" s="112"/>
      <c r="O97" s="53"/>
    </row>
    <row r="98" spans="1:16" s="22" customFormat="1" ht="92.25" customHeight="1" x14ac:dyDescent="0.25">
      <c r="A98" s="28" t="s">
        <v>90</v>
      </c>
      <c r="B98" s="27">
        <v>85821</v>
      </c>
      <c r="C98" s="28" t="s">
        <v>148</v>
      </c>
      <c r="D98" s="27" t="s">
        <v>331</v>
      </c>
      <c r="E98" s="132" t="s">
        <v>107</v>
      </c>
      <c r="F98" s="27" t="s">
        <v>115</v>
      </c>
      <c r="G98" s="97">
        <v>1</v>
      </c>
      <c r="H98" s="98">
        <v>45273</v>
      </c>
      <c r="I98" s="97">
        <v>0</v>
      </c>
      <c r="J98" s="97">
        <v>0</v>
      </c>
      <c r="K98" s="99">
        <v>8104</v>
      </c>
      <c r="L98" s="99">
        <v>0</v>
      </c>
      <c r="M98" s="99">
        <v>0</v>
      </c>
      <c r="N98" s="112"/>
      <c r="O98" s="53"/>
    </row>
    <row r="99" spans="1:16" s="22" customFormat="1" ht="72.75" customHeight="1" x14ac:dyDescent="0.25">
      <c r="A99" s="28" t="s">
        <v>90</v>
      </c>
      <c r="B99" s="27">
        <v>85821</v>
      </c>
      <c r="C99" s="28" t="s">
        <v>148</v>
      </c>
      <c r="D99" s="27" t="s">
        <v>332</v>
      </c>
      <c r="E99" s="132" t="s">
        <v>107</v>
      </c>
      <c r="F99" s="27" t="s">
        <v>115</v>
      </c>
      <c r="G99" s="97">
        <v>1</v>
      </c>
      <c r="H99" s="98">
        <v>45277</v>
      </c>
      <c r="I99" s="97">
        <v>0</v>
      </c>
      <c r="J99" s="97">
        <v>0</v>
      </c>
      <c r="K99" s="99">
        <v>437.37</v>
      </c>
      <c r="L99" s="99">
        <v>0</v>
      </c>
      <c r="M99" s="99">
        <v>0</v>
      </c>
      <c r="N99" s="112"/>
      <c r="O99" s="53"/>
    </row>
    <row r="100" spans="1:16" s="22" customFormat="1" ht="66" customHeight="1" x14ac:dyDescent="0.25">
      <c r="A100" s="28" t="s">
        <v>90</v>
      </c>
      <c r="B100" s="27">
        <v>85821</v>
      </c>
      <c r="C100" s="28" t="s">
        <v>148</v>
      </c>
      <c r="D100" s="27" t="s">
        <v>333</v>
      </c>
      <c r="E100" s="132" t="s">
        <v>107</v>
      </c>
      <c r="F100" s="27" t="s">
        <v>115</v>
      </c>
      <c r="G100" s="97">
        <v>1</v>
      </c>
      <c r="H100" s="98">
        <v>45289</v>
      </c>
      <c r="I100" s="97">
        <v>0</v>
      </c>
      <c r="J100" s="97">
        <v>0</v>
      </c>
      <c r="K100" s="99">
        <v>599.88</v>
      </c>
      <c r="L100" s="99">
        <v>0</v>
      </c>
      <c r="M100" s="99">
        <v>0</v>
      </c>
      <c r="N100" s="112"/>
      <c r="O100" s="53"/>
    </row>
    <row r="101" spans="1:16" s="22" customFormat="1" ht="27" customHeight="1" x14ac:dyDescent="0.25">
      <c r="A101" s="28" t="s">
        <v>90</v>
      </c>
      <c r="B101" s="27">
        <v>85821</v>
      </c>
      <c r="C101" s="28" t="s">
        <v>148</v>
      </c>
      <c r="D101" s="27" t="s">
        <v>259</v>
      </c>
      <c r="E101" s="132" t="s">
        <v>260</v>
      </c>
      <c r="F101" s="27" t="s">
        <v>262</v>
      </c>
      <c r="G101" s="97">
        <v>4520</v>
      </c>
      <c r="H101" s="98">
        <v>45261</v>
      </c>
      <c r="I101" s="97">
        <v>0</v>
      </c>
      <c r="J101" s="97">
        <v>0</v>
      </c>
      <c r="K101" s="99">
        <v>5075.37</v>
      </c>
      <c r="L101" s="99">
        <v>0</v>
      </c>
      <c r="M101" s="99">
        <v>0</v>
      </c>
      <c r="N101" s="112"/>
      <c r="O101" s="53"/>
    </row>
    <row r="102" spans="1:16" s="22" customFormat="1" ht="31.5" x14ac:dyDescent="0.25">
      <c r="A102" s="28" t="s">
        <v>90</v>
      </c>
      <c r="B102" s="27">
        <v>85821</v>
      </c>
      <c r="C102" s="28" t="s">
        <v>148</v>
      </c>
      <c r="D102" s="27" t="s">
        <v>293</v>
      </c>
      <c r="E102" s="132" t="s">
        <v>261</v>
      </c>
      <c r="F102" s="27" t="s">
        <v>115</v>
      </c>
      <c r="G102" s="97">
        <v>60</v>
      </c>
      <c r="H102" s="98">
        <v>45261</v>
      </c>
      <c r="I102" s="97">
        <v>0</v>
      </c>
      <c r="J102" s="97">
        <v>0</v>
      </c>
      <c r="K102" s="99">
        <v>7180.92</v>
      </c>
      <c r="L102" s="99">
        <v>0</v>
      </c>
      <c r="M102" s="99">
        <v>0</v>
      </c>
      <c r="N102" s="112"/>
      <c r="O102" s="53"/>
    </row>
    <row r="103" spans="1:16" s="22" customFormat="1" ht="93" customHeight="1" x14ac:dyDescent="0.25">
      <c r="A103" s="28" t="s">
        <v>90</v>
      </c>
      <c r="B103" s="27">
        <v>85821</v>
      </c>
      <c r="C103" s="28" t="s">
        <v>148</v>
      </c>
      <c r="D103" s="27" t="s">
        <v>374</v>
      </c>
      <c r="E103" s="132" t="s">
        <v>107</v>
      </c>
      <c r="F103" s="27" t="s">
        <v>115</v>
      </c>
      <c r="G103" s="97">
        <v>1</v>
      </c>
      <c r="H103" s="98">
        <v>45289</v>
      </c>
      <c r="I103" s="97">
        <v>0</v>
      </c>
      <c r="J103" s="97">
        <v>0</v>
      </c>
      <c r="K103" s="99">
        <v>7499.99</v>
      </c>
      <c r="L103" s="99">
        <v>0</v>
      </c>
      <c r="M103" s="99">
        <v>0</v>
      </c>
      <c r="N103" s="112"/>
      <c r="O103" s="53"/>
    </row>
    <row r="104" spans="1:16" s="26" customFormat="1" ht="15" customHeight="1" x14ac:dyDescent="0.25">
      <c r="A104" s="220" t="s">
        <v>118</v>
      </c>
      <c r="B104" s="220" t="s">
        <v>85</v>
      </c>
      <c r="C104" s="220" t="s">
        <v>85</v>
      </c>
      <c r="D104" s="217" t="s">
        <v>125</v>
      </c>
      <c r="E104" s="217" t="s">
        <v>126</v>
      </c>
      <c r="F104" s="217" t="s">
        <v>127</v>
      </c>
      <c r="G104" s="232">
        <f>G112</f>
        <v>74220</v>
      </c>
      <c r="H104" s="231" t="s">
        <v>85</v>
      </c>
      <c r="I104" s="232">
        <f>I112</f>
        <v>73100</v>
      </c>
      <c r="J104" s="232">
        <f>J112</f>
        <v>73100</v>
      </c>
      <c r="K104" s="244">
        <f>K108+K111+K113+K118</f>
        <v>431439.79</v>
      </c>
      <c r="L104" s="244">
        <f>L108+L111+L113+L118</f>
        <v>185591.11</v>
      </c>
      <c r="M104" s="244">
        <f>M108+M111+M113+M118</f>
        <v>188580.45</v>
      </c>
      <c r="N104" s="111"/>
      <c r="O104" s="55"/>
    </row>
    <row r="105" spans="1:16" s="26" customFormat="1" ht="15" customHeight="1" x14ac:dyDescent="0.25">
      <c r="A105" s="221"/>
      <c r="B105" s="221"/>
      <c r="C105" s="221"/>
      <c r="D105" s="218"/>
      <c r="E105" s="218"/>
      <c r="F105" s="218"/>
      <c r="G105" s="232"/>
      <c r="H105" s="231"/>
      <c r="I105" s="232"/>
      <c r="J105" s="232"/>
      <c r="K105" s="244"/>
      <c r="L105" s="244"/>
      <c r="M105" s="244"/>
      <c r="N105" s="111"/>
      <c r="O105" s="55"/>
    </row>
    <row r="106" spans="1:16" s="25" customFormat="1" ht="15" customHeight="1" x14ac:dyDescent="0.25">
      <c r="A106" s="221"/>
      <c r="B106" s="221"/>
      <c r="C106" s="221"/>
      <c r="D106" s="218"/>
      <c r="E106" s="218"/>
      <c r="F106" s="218"/>
      <c r="G106" s="232"/>
      <c r="H106" s="231"/>
      <c r="I106" s="232"/>
      <c r="J106" s="232"/>
      <c r="K106" s="244"/>
      <c r="L106" s="244"/>
      <c r="M106" s="244"/>
      <c r="N106" s="111"/>
      <c r="O106" s="54"/>
    </row>
    <row r="107" spans="1:16" s="25" customFormat="1" ht="39" customHeight="1" x14ac:dyDescent="0.25">
      <c r="A107" s="222"/>
      <c r="B107" s="222"/>
      <c r="C107" s="222"/>
      <c r="D107" s="219"/>
      <c r="E107" s="219"/>
      <c r="F107" s="219"/>
      <c r="G107" s="232"/>
      <c r="H107" s="231"/>
      <c r="I107" s="232"/>
      <c r="J107" s="232"/>
      <c r="K107" s="244"/>
      <c r="L107" s="244"/>
      <c r="M107" s="245"/>
      <c r="N107" s="157"/>
      <c r="O107" s="155"/>
      <c r="P107" s="155"/>
    </row>
    <row r="108" spans="1:16" s="25" customFormat="1" ht="39.950000000000003" customHeight="1" x14ac:dyDescent="0.25">
      <c r="A108" s="48" t="s">
        <v>118</v>
      </c>
      <c r="B108" s="48" t="s">
        <v>186</v>
      </c>
      <c r="C108" s="48" t="s">
        <v>85</v>
      </c>
      <c r="D108" s="41" t="s">
        <v>206</v>
      </c>
      <c r="E108" s="41" t="s">
        <v>209</v>
      </c>
      <c r="F108" s="41" t="s">
        <v>155</v>
      </c>
      <c r="G108" s="46">
        <f>G109</f>
        <v>1411</v>
      </c>
      <c r="H108" s="46" t="s">
        <v>85</v>
      </c>
      <c r="I108" s="46">
        <f>I109</f>
        <v>0</v>
      </c>
      <c r="J108" s="46">
        <f>J109</f>
        <v>0</v>
      </c>
      <c r="K108" s="89">
        <f>K109+K110</f>
        <v>160700.07</v>
      </c>
      <c r="L108" s="89">
        <f>L109</f>
        <v>0</v>
      </c>
      <c r="M108" s="89">
        <f>M109</f>
        <v>0</v>
      </c>
      <c r="N108" s="114"/>
      <c r="O108" s="54"/>
    </row>
    <row r="109" spans="1:16" s="25" customFormat="1" ht="32.25" customHeight="1" x14ac:dyDescent="0.25">
      <c r="A109" s="28" t="s">
        <v>118</v>
      </c>
      <c r="B109" s="28" t="s">
        <v>186</v>
      </c>
      <c r="C109" s="28" t="s">
        <v>120</v>
      </c>
      <c r="D109" s="27" t="s">
        <v>225</v>
      </c>
      <c r="E109" s="27" t="s">
        <v>209</v>
      </c>
      <c r="F109" s="27" t="s">
        <v>155</v>
      </c>
      <c r="G109" s="120">
        <v>1411</v>
      </c>
      <c r="H109" s="98">
        <v>45261</v>
      </c>
      <c r="I109" s="27">
        <v>0</v>
      </c>
      <c r="J109" s="27">
        <v>0</v>
      </c>
      <c r="K109" s="86">
        <v>57942.27</v>
      </c>
      <c r="L109" s="86">
        <v>0</v>
      </c>
      <c r="M109" s="86">
        <v>0</v>
      </c>
      <c r="N109" s="110"/>
      <c r="O109" s="54"/>
    </row>
    <row r="110" spans="1:16" s="25" customFormat="1" ht="32.25" customHeight="1" x14ac:dyDescent="0.25">
      <c r="A110" s="28" t="s">
        <v>118</v>
      </c>
      <c r="B110" s="28" t="s">
        <v>186</v>
      </c>
      <c r="C110" s="28" t="s">
        <v>263</v>
      </c>
      <c r="D110" s="27" t="s">
        <v>225</v>
      </c>
      <c r="E110" s="27" t="s">
        <v>264</v>
      </c>
      <c r="F110" s="27" t="s">
        <v>115</v>
      </c>
      <c r="G110" s="96">
        <v>2</v>
      </c>
      <c r="H110" s="98">
        <v>45200</v>
      </c>
      <c r="I110" s="27">
        <v>0</v>
      </c>
      <c r="J110" s="27">
        <v>0</v>
      </c>
      <c r="K110" s="86">
        <v>102757.8</v>
      </c>
      <c r="L110" s="86">
        <v>0</v>
      </c>
      <c r="M110" s="86">
        <v>0</v>
      </c>
      <c r="N110" s="110"/>
      <c r="O110" s="54"/>
    </row>
    <row r="111" spans="1:16" s="25" customFormat="1" ht="63" x14ac:dyDescent="0.25">
      <c r="A111" s="48" t="s">
        <v>118</v>
      </c>
      <c r="B111" s="48" t="s">
        <v>207</v>
      </c>
      <c r="C111" s="48" t="s">
        <v>85</v>
      </c>
      <c r="D111" s="41" t="s">
        <v>206</v>
      </c>
      <c r="E111" s="41" t="s">
        <v>130</v>
      </c>
      <c r="F111" s="41" t="str">
        <f>F112</f>
        <v>пог.м</v>
      </c>
      <c r="G111" s="45">
        <f>G112</f>
        <v>74220</v>
      </c>
      <c r="H111" s="45" t="s">
        <v>85</v>
      </c>
      <c r="I111" s="45">
        <f t="shared" ref="I111:M111" si="4">I112</f>
        <v>73100</v>
      </c>
      <c r="J111" s="45">
        <f t="shared" si="4"/>
        <v>73100</v>
      </c>
      <c r="K111" s="89">
        <f t="shared" si="4"/>
        <v>173970.755</v>
      </c>
      <c r="L111" s="89">
        <f t="shared" si="4"/>
        <v>177843.06</v>
      </c>
      <c r="M111" s="89">
        <f t="shared" si="4"/>
        <v>183580.45</v>
      </c>
      <c r="N111" s="114"/>
      <c r="O111" s="54"/>
    </row>
    <row r="112" spans="1:16" s="25" customFormat="1" ht="71.25" customHeight="1" x14ac:dyDescent="0.25">
      <c r="A112" s="28" t="s">
        <v>118</v>
      </c>
      <c r="B112" s="27">
        <v>85511</v>
      </c>
      <c r="C112" s="134" t="s">
        <v>149</v>
      </c>
      <c r="D112" s="100" t="s">
        <v>129</v>
      </c>
      <c r="E112" s="27" t="s">
        <v>130</v>
      </c>
      <c r="F112" s="27" t="s">
        <v>127</v>
      </c>
      <c r="G112" s="96">
        <v>74220</v>
      </c>
      <c r="H112" s="98">
        <v>45261</v>
      </c>
      <c r="I112" s="96">
        <v>73100</v>
      </c>
      <c r="J112" s="96">
        <v>73100</v>
      </c>
      <c r="K112" s="86">
        <v>173970.755</v>
      </c>
      <c r="L112" s="86">
        <v>177843.06</v>
      </c>
      <c r="M112" s="86">
        <v>183580.45</v>
      </c>
      <c r="N112" s="110"/>
      <c r="O112" s="54"/>
    </row>
    <row r="113" spans="1:15" s="25" customFormat="1" ht="48" customHeight="1" x14ac:dyDescent="0.25">
      <c r="A113" s="209" t="s">
        <v>118</v>
      </c>
      <c r="B113" s="211">
        <v>85521</v>
      </c>
      <c r="C113" s="213" t="s">
        <v>85</v>
      </c>
      <c r="D113" s="211" t="s">
        <v>208</v>
      </c>
      <c r="E113" s="41" t="s">
        <v>231</v>
      </c>
      <c r="F113" s="41" t="s">
        <v>115</v>
      </c>
      <c r="G113" s="45">
        <f>G115</f>
        <v>9</v>
      </c>
      <c r="H113" s="48" t="s">
        <v>85</v>
      </c>
      <c r="I113" s="41">
        <f>I115</f>
        <v>1</v>
      </c>
      <c r="J113" s="41">
        <f>J115</f>
        <v>1</v>
      </c>
      <c r="K113" s="236">
        <f>K115+K116+K117</f>
        <v>27559.61</v>
      </c>
      <c r="L113" s="236">
        <f>L115+L116</f>
        <v>5000</v>
      </c>
      <c r="M113" s="236">
        <f>M115+M116</f>
        <v>5000</v>
      </c>
      <c r="N113" s="111"/>
      <c r="O113" s="54"/>
    </row>
    <row r="114" spans="1:15" s="25" customFormat="1" ht="48" customHeight="1" x14ac:dyDescent="0.25">
      <c r="A114" s="210"/>
      <c r="B114" s="212"/>
      <c r="C114" s="214"/>
      <c r="D114" s="212"/>
      <c r="E114" s="41" t="s">
        <v>229</v>
      </c>
      <c r="F114" s="41" t="s">
        <v>115</v>
      </c>
      <c r="G114" s="45">
        <f>G116+G117</f>
        <v>108</v>
      </c>
      <c r="H114" s="48" t="s">
        <v>85</v>
      </c>
      <c r="I114" s="41">
        <f>I116+I117</f>
        <v>0</v>
      </c>
      <c r="J114" s="41">
        <f>J116+J117</f>
        <v>0</v>
      </c>
      <c r="K114" s="243"/>
      <c r="L114" s="243"/>
      <c r="M114" s="243"/>
      <c r="N114" s="111"/>
      <c r="O114" s="54"/>
    </row>
    <row r="115" spans="1:15" s="25" customFormat="1" ht="42" customHeight="1" x14ac:dyDescent="0.25">
      <c r="A115" s="28" t="s">
        <v>118</v>
      </c>
      <c r="B115" s="27">
        <v>85521</v>
      </c>
      <c r="C115" s="28" t="s">
        <v>149</v>
      </c>
      <c r="D115" s="27" t="s">
        <v>265</v>
      </c>
      <c r="E115" s="27" t="s">
        <v>124</v>
      </c>
      <c r="F115" s="27" t="s">
        <v>115</v>
      </c>
      <c r="G115" s="27">
        <v>9</v>
      </c>
      <c r="H115" s="98">
        <v>45261</v>
      </c>
      <c r="I115" s="27">
        <v>1</v>
      </c>
      <c r="J115" s="27">
        <v>1</v>
      </c>
      <c r="K115" s="86">
        <v>24080.25</v>
      </c>
      <c r="L115" s="86">
        <v>5000</v>
      </c>
      <c r="M115" s="86">
        <v>5000</v>
      </c>
      <c r="N115" s="110"/>
      <c r="O115" s="54"/>
    </row>
    <row r="116" spans="1:15" s="25" customFormat="1" ht="39.950000000000003" customHeight="1" x14ac:dyDescent="0.25">
      <c r="A116" s="121" t="s">
        <v>118</v>
      </c>
      <c r="B116" s="123">
        <v>85521</v>
      </c>
      <c r="C116" s="121" t="s">
        <v>149</v>
      </c>
      <c r="D116" s="123" t="s">
        <v>266</v>
      </c>
      <c r="E116" s="27" t="s">
        <v>229</v>
      </c>
      <c r="F116" s="27" t="s">
        <v>115</v>
      </c>
      <c r="G116" s="27">
        <v>96</v>
      </c>
      <c r="H116" s="98">
        <v>45261</v>
      </c>
      <c r="I116" s="27">
        <v>0</v>
      </c>
      <c r="J116" s="27">
        <v>0</v>
      </c>
      <c r="K116" s="135">
        <v>2839.36</v>
      </c>
      <c r="L116" s="135">
        <v>0</v>
      </c>
      <c r="M116" s="135">
        <v>0</v>
      </c>
      <c r="N116" s="110"/>
      <c r="O116" s="54"/>
    </row>
    <row r="117" spans="1:15" s="25" customFormat="1" ht="39.950000000000003" customHeight="1" x14ac:dyDescent="0.25">
      <c r="A117" s="121" t="s">
        <v>118</v>
      </c>
      <c r="B117" s="123">
        <v>85521</v>
      </c>
      <c r="C117" s="121" t="s">
        <v>149</v>
      </c>
      <c r="D117" s="123" t="s">
        <v>267</v>
      </c>
      <c r="E117" s="27" t="s">
        <v>229</v>
      </c>
      <c r="F117" s="27" t="s">
        <v>115</v>
      </c>
      <c r="G117" s="27">
        <v>12</v>
      </c>
      <c r="H117" s="98">
        <v>45261</v>
      </c>
      <c r="I117" s="27">
        <v>0</v>
      </c>
      <c r="J117" s="27">
        <v>0</v>
      </c>
      <c r="K117" s="135">
        <v>640</v>
      </c>
      <c r="L117" s="135">
        <v>0</v>
      </c>
      <c r="M117" s="135">
        <v>0</v>
      </c>
      <c r="N117" s="110"/>
      <c r="O117" s="54"/>
    </row>
    <row r="118" spans="1:15" s="22" customFormat="1" ht="39" customHeight="1" x14ac:dyDescent="0.25">
      <c r="A118" s="209" t="s">
        <v>118</v>
      </c>
      <c r="B118" s="211" t="s">
        <v>85</v>
      </c>
      <c r="C118" s="209" t="s">
        <v>85</v>
      </c>
      <c r="D118" s="211" t="s">
        <v>128</v>
      </c>
      <c r="E118" s="41" t="s">
        <v>107</v>
      </c>
      <c r="F118" s="41" t="s">
        <v>115</v>
      </c>
      <c r="G118" s="44">
        <f>G131+G121</f>
        <v>2</v>
      </c>
      <c r="H118" s="48" t="s">
        <v>85</v>
      </c>
      <c r="I118" s="44">
        <f>I131+I121</f>
        <v>0</v>
      </c>
      <c r="J118" s="44">
        <f>J120+J121</f>
        <v>0</v>
      </c>
      <c r="K118" s="236">
        <f>K120+K133+K134+K122+K123+K124+K125+K126+K127+K128+K130+K131+K132+K129+K121</f>
        <v>69209.354999999981</v>
      </c>
      <c r="L118" s="236">
        <f>L120+L133+L134+L122+L123+L124+L125+L126+L127+L128+L129+L130+L131+L132+L121</f>
        <v>2748.0500000000006</v>
      </c>
      <c r="M118" s="236">
        <f>M120+M133+M134+M122+M123+M124+M125+M126+M127+M128+M129+M131+M130+M132+M121</f>
        <v>0</v>
      </c>
      <c r="N118" s="111"/>
      <c r="O118" s="53"/>
    </row>
    <row r="119" spans="1:15" s="22" customFormat="1" ht="37.5" customHeight="1" x14ac:dyDescent="0.25">
      <c r="A119" s="210"/>
      <c r="B119" s="212"/>
      <c r="C119" s="210"/>
      <c r="D119" s="212"/>
      <c r="E119" s="41" t="s">
        <v>229</v>
      </c>
      <c r="F119" s="41" t="s">
        <v>115</v>
      </c>
      <c r="G119" s="44">
        <f>G120+G122+G123+G124+G125+G126+G129++G127+G132+G133+G134</f>
        <v>2</v>
      </c>
      <c r="H119" s="48" t="s">
        <v>85</v>
      </c>
      <c r="I119" s="44">
        <f>I120+I122+I123+I124+I125+I126+I127+I128+I129+I130+I132+I133+I134</f>
        <v>11</v>
      </c>
      <c r="J119" s="44">
        <f>J133+J134</f>
        <v>0</v>
      </c>
      <c r="K119" s="238"/>
      <c r="L119" s="238">
        <f>L120+L133</f>
        <v>0</v>
      </c>
      <c r="M119" s="238">
        <f>M120+M133</f>
        <v>0</v>
      </c>
      <c r="N119" s="107"/>
      <c r="O119" s="53"/>
    </row>
    <row r="120" spans="1:15" s="22" customFormat="1" ht="39.75" customHeight="1" x14ac:dyDescent="0.25">
      <c r="A120" s="195" t="s">
        <v>118</v>
      </c>
      <c r="B120" s="195" t="s">
        <v>307</v>
      </c>
      <c r="C120" s="195" t="s">
        <v>154</v>
      </c>
      <c r="D120" s="199" t="s">
        <v>306</v>
      </c>
      <c r="E120" s="28" t="str">
        <f>[2]Отчет!E322</f>
        <v>Комплект документации</v>
      </c>
      <c r="F120" s="28" t="str">
        <f>[2]Отчет!F322</f>
        <v>ед.</v>
      </c>
      <c r="G120" s="122">
        <v>1</v>
      </c>
      <c r="H120" s="98">
        <v>45261</v>
      </c>
      <c r="I120" s="27">
        <v>0</v>
      </c>
      <c r="J120" s="27">
        <v>0</v>
      </c>
      <c r="K120" s="86">
        <v>1146.3900000000001</v>
      </c>
      <c r="L120" s="86">
        <v>0</v>
      </c>
      <c r="M120" s="86">
        <v>0</v>
      </c>
      <c r="N120" s="110"/>
      <c r="O120" s="53"/>
    </row>
    <row r="121" spans="1:15" s="22" customFormat="1" ht="35.25" customHeight="1" x14ac:dyDescent="0.25">
      <c r="A121" s="196"/>
      <c r="B121" s="196"/>
      <c r="C121" s="196"/>
      <c r="D121" s="200"/>
      <c r="E121" s="28" t="s">
        <v>107</v>
      </c>
      <c r="F121" s="28" t="s">
        <v>115</v>
      </c>
      <c r="G121" s="122">
        <v>1</v>
      </c>
      <c r="H121" s="98">
        <v>45261</v>
      </c>
      <c r="I121" s="27">
        <v>0</v>
      </c>
      <c r="J121" s="27">
        <v>0</v>
      </c>
      <c r="K121" s="86">
        <v>656.26</v>
      </c>
      <c r="L121" s="86">
        <v>0</v>
      </c>
      <c r="M121" s="86">
        <v>0</v>
      </c>
      <c r="N121" s="110"/>
      <c r="O121" s="53"/>
    </row>
    <row r="122" spans="1:15" s="22" customFormat="1" ht="72" customHeight="1" x14ac:dyDescent="0.25">
      <c r="A122" s="28" t="str">
        <f>[2]Отчет!A326</f>
        <v>05</v>
      </c>
      <c r="B122" s="28">
        <f>[2]Отчет!B326</f>
        <v>45551</v>
      </c>
      <c r="C122" s="28" t="str">
        <f>[2]Отчет!C326</f>
        <v>МБУ "УКС"</v>
      </c>
      <c r="D122" s="136" t="str">
        <f>[2]Отчет!D326</f>
        <v>Реконструкция участка сети дождевой канализации диаметром 400 мм с устройством очистных сооружений по ул. Льва Толстого в г. Калининграде</v>
      </c>
      <c r="E122" s="28" t="str">
        <f>[2]Отчет!E326</f>
        <v>Комплект документации</v>
      </c>
      <c r="F122" s="28" t="str">
        <f>[2]Отчет!F326</f>
        <v>ед.</v>
      </c>
      <c r="G122" s="122">
        <v>0</v>
      </c>
      <c r="H122" s="98" t="s">
        <v>85</v>
      </c>
      <c r="I122" s="27">
        <v>1</v>
      </c>
      <c r="J122" s="27">
        <v>0</v>
      </c>
      <c r="K122" s="86">
        <v>320.68</v>
      </c>
      <c r="L122" s="86">
        <v>277.63</v>
      </c>
      <c r="M122" s="86">
        <v>0</v>
      </c>
      <c r="N122" s="110"/>
      <c r="O122" s="53"/>
    </row>
    <row r="123" spans="1:15" s="22" customFormat="1" ht="80.25" customHeight="1" x14ac:dyDescent="0.25">
      <c r="A123" s="28" t="str">
        <f>[2]Отчет!A330</f>
        <v>05</v>
      </c>
      <c r="B123" s="28">
        <f>[2]Отчет!B330</f>
        <v>45552</v>
      </c>
      <c r="C123" s="28" t="str">
        <f>[2]Отчет!C330</f>
        <v>МБУ "УКС"</v>
      </c>
      <c r="D123" s="136" t="str">
        <f>[2]Отчет!D330</f>
        <v>Реконструкция участка сети дождевой канализации диаметром 550 мм с устройством очистных сооружений по ул. Тельмана в г. Калининград</v>
      </c>
      <c r="E123" s="28" t="str">
        <f>[2]Отчет!E330</f>
        <v>Комплект документации</v>
      </c>
      <c r="F123" s="28" t="s">
        <v>115</v>
      </c>
      <c r="G123" s="122">
        <v>0</v>
      </c>
      <c r="H123" s="98" t="s">
        <v>85</v>
      </c>
      <c r="I123" s="27">
        <v>1</v>
      </c>
      <c r="J123" s="27">
        <v>0</v>
      </c>
      <c r="K123" s="86">
        <v>643.04999999999995</v>
      </c>
      <c r="L123" s="86">
        <v>277.63</v>
      </c>
      <c r="M123" s="86">
        <v>0</v>
      </c>
      <c r="N123" s="110"/>
      <c r="O123" s="53"/>
    </row>
    <row r="124" spans="1:15" s="22" customFormat="1" ht="91.5" customHeight="1" x14ac:dyDescent="0.25">
      <c r="A124" s="28" t="str">
        <f>[2]Отчет!A334</f>
        <v>05</v>
      </c>
      <c r="B124" s="28">
        <f>[2]Отчет!B334</f>
        <v>45553</v>
      </c>
      <c r="C124" s="28" t="str">
        <f>[2]Отчет!C334</f>
        <v>МБУ "УКС"</v>
      </c>
      <c r="D124" s="136" t="str">
        <f>[2]Отчет!D334</f>
        <v>Реконструкция участка сети дождевой канализации диаметром 1600 мм с устройством очистных сооружений в районе ботанического сада в г. Калининграде</v>
      </c>
      <c r="E124" s="28" t="str">
        <f>[2]Отчет!E334</f>
        <v>Комплект документации</v>
      </c>
      <c r="F124" s="28" t="str">
        <f>[2]Отчет!F334</f>
        <v>ед.</v>
      </c>
      <c r="G124" s="122">
        <v>0</v>
      </c>
      <c r="H124" s="98" t="s">
        <v>85</v>
      </c>
      <c r="I124" s="27">
        <v>1</v>
      </c>
      <c r="J124" s="27">
        <v>0</v>
      </c>
      <c r="K124" s="86">
        <v>1145.7550000000001</v>
      </c>
      <c r="L124" s="86">
        <v>277.63</v>
      </c>
      <c r="M124" s="86">
        <v>0</v>
      </c>
      <c r="N124" s="110"/>
      <c r="O124" s="53"/>
    </row>
    <row r="125" spans="1:15" s="22" customFormat="1" ht="77.25" customHeight="1" x14ac:dyDescent="0.25">
      <c r="A125" s="28" t="str">
        <f>[2]Отчет!A338</f>
        <v>05</v>
      </c>
      <c r="B125" s="28">
        <f>[2]Отчет!B338</f>
        <v>45554</v>
      </c>
      <c r="C125" s="28" t="str">
        <f>[2]Отчет!C338</f>
        <v>МБУ "УКС"</v>
      </c>
      <c r="D125" s="136" t="str">
        <f>[2]Отчет!D338</f>
        <v>Реконструкция участка сети дождевой канализации с устройством очистных сооружений по ул. Тургенева, ул. Герцена в г. Калининграде</v>
      </c>
      <c r="E125" s="28" t="str">
        <f>[2]Отчет!E338</f>
        <v>Комплект документации</v>
      </c>
      <c r="F125" s="28" t="str">
        <f>[2]Отчет!F338</f>
        <v>ед.</v>
      </c>
      <c r="G125" s="122">
        <v>0</v>
      </c>
      <c r="H125" s="98" t="s">
        <v>85</v>
      </c>
      <c r="I125" s="27">
        <v>1</v>
      </c>
      <c r="J125" s="27">
        <v>0</v>
      </c>
      <c r="K125" s="86">
        <v>447.14</v>
      </c>
      <c r="L125" s="86">
        <v>277.63</v>
      </c>
      <c r="M125" s="86">
        <v>0</v>
      </c>
      <c r="N125" s="110"/>
      <c r="O125" s="53"/>
    </row>
    <row r="126" spans="1:15" s="22" customFormat="1" ht="78.75" customHeight="1" x14ac:dyDescent="0.25">
      <c r="A126" s="28" t="str">
        <f>[2]Отчет!A342</f>
        <v>05</v>
      </c>
      <c r="B126" s="28">
        <f>[2]Отчет!B342</f>
        <v>45555</v>
      </c>
      <c r="C126" s="28" t="str">
        <f>[2]Отчет!C342</f>
        <v>МБУ "УКС"</v>
      </c>
      <c r="D126" s="136" t="str">
        <f>[2]Отчет!D342</f>
        <v>Реконструкция участка сети дождевой канализации диаметром 750 мм с устройством очистных сооружений по ул. Герцена в г. Калининграде</v>
      </c>
      <c r="E126" s="28" t="str">
        <f>[2]Отчет!E342</f>
        <v>Комплект документации</v>
      </c>
      <c r="F126" s="28" t="str">
        <f>[2]Отчет!F342</f>
        <v>ед.</v>
      </c>
      <c r="G126" s="122">
        <v>0</v>
      </c>
      <c r="H126" s="98" t="s">
        <v>85</v>
      </c>
      <c r="I126" s="27">
        <v>1</v>
      </c>
      <c r="J126" s="27">
        <v>0</v>
      </c>
      <c r="K126" s="86">
        <v>391.92</v>
      </c>
      <c r="L126" s="86">
        <v>277.63</v>
      </c>
      <c r="M126" s="86">
        <v>0</v>
      </c>
      <c r="N126" s="110"/>
      <c r="O126" s="53"/>
    </row>
    <row r="127" spans="1:15" s="22" customFormat="1" ht="75.75" customHeight="1" x14ac:dyDescent="0.25">
      <c r="A127" s="28" t="str">
        <f>[2]Отчет!A346</f>
        <v>05</v>
      </c>
      <c r="B127" s="28">
        <f>[2]Отчет!B346</f>
        <v>45556</v>
      </c>
      <c r="C127" s="28" t="str">
        <f>[2]Отчет!C346</f>
        <v>МБУ "УКС"</v>
      </c>
      <c r="D127" s="136" t="str">
        <f>[2]Отчет!D346</f>
        <v>Реконструкция участка сети дождевой канализации диаметром 450 мм с устройством очистных сооружений по ул. Колхозной в г. Калининграде</v>
      </c>
      <c r="E127" s="28" t="str">
        <f>[2]Отчет!E346</f>
        <v>Комплект документации</v>
      </c>
      <c r="F127" s="28" t="str">
        <f>[2]Отчет!F346</f>
        <v>ед.</v>
      </c>
      <c r="G127" s="122">
        <v>0</v>
      </c>
      <c r="H127" s="98" t="s">
        <v>85</v>
      </c>
      <c r="I127" s="27">
        <v>1</v>
      </c>
      <c r="J127" s="27">
        <v>0</v>
      </c>
      <c r="K127" s="86">
        <v>223.72</v>
      </c>
      <c r="L127" s="86">
        <v>277.63</v>
      </c>
      <c r="M127" s="86">
        <v>0</v>
      </c>
      <c r="N127" s="110"/>
      <c r="O127" s="53"/>
    </row>
    <row r="128" spans="1:15" s="22" customFormat="1" ht="78" customHeight="1" x14ac:dyDescent="0.25">
      <c r="A128" s="28" t="s">
        <v>118</v>
      </c>
      <c r="B128" s="28" t="s">
        <v>268</v>
      </c>
      <c r="C128" s="28" t="s">
        <v>154</v>
      </c>
      <c r="D128" s="136" t="s">
        <v>269</v>
      </c>
      <c r="E128" s="28" t="s">
        <v>229</v>
      </c>
      <c r="F128" s="28" t="s">
        <v>115</v>
      </c>
      <c r="G128" s="122">
        <v>0</v>
      </c>
      <c r="H128" s="98" t="s">
        <v>85</v>
      </c>
      <c r="I128" s="27">
        <v>1</v>
      </c>
      <c r="J128" s="27">
        <v>0</v>
      </c>
      <c r="K128" s="86">
        <v>0</v>
      </c>
      <c r="L128" s="86">
        <v>91.04</v>
      </c>
      <c r="M128" s="86">
        <v>0</v>
      </c>
      <c r="N128" s="110"/>
      <c r="O128" s="53"/>
    </row>
    <row r="129" spans="1:19" s="22" customFormat="1" ht="71.25" customHeight="1" x14ac:dyDescent="0.25">
      <c r="A129" s="28" t="str">
        <f>[2]Отчет!A350</f>
        <v>05</v>
      </c>
      <c r="B129" s="28">
        <f>[2]Отчет!B350</f>
        <v>45558</v>
      </c>
      <c r="C129" s="28" t="str">
        <f>[2]Отчет!C350</f>
        <v>МБУ "УКС"</v>
      </c>
      <c r="D129" s="136" t="str">
        <f>[2]Отчет!D350</f>
        <v>Реконструкция участка сети дождевой канализации диаметром 900 мм с устройством очистных сооружений по ул. Тельмана в г. Калининграде</v>
      </c>
      <c r="E129" s="28" t="str">
        <f>[2]Отчет!E350</f>
        <v>Комплект документации</v>
      </c>
      <c r="F129" s="28" t="str">
        <f>[2]Отчет!F350</f>
        <v>ед.</v>
      </c>
      <c r="G129" s="122">
        <v>0</v>
      </c>
      <c r="H129" s="98" t="s">
        <v>85</v>
      </c>
      <c r="I129" s="27">
        <v>1</v>
      </c>
      <c r="J129" s="27">
        <v>0</v>
      </c>
      <c r="K129" s="86">
        <v>756.79</v>
      </c>
      <c r="L129" s="86">
        <v>277.63</v>
      </c>
      <c r="M129" s="86">
        <v>0</v>
      </c>
      <c r="N129" s="110"/>
      <c r="O129" s="53"/>
    </row>
    <row r="130" spans="1:19" s="22" customFormat="1" ht="74.25" customHeight="1" x14ac:dyDescent="0.25">
      <c r="A130" s="28" t="s">
        <v>118</v>
      </c>
      <c r="B130" s="28" t="s">
        <v>270</v>
      </c>
      <c r="C130" s="28" t="s">
        <v>154</v>
      </c>
      <c r="D130" s="136" t="s">
        <v>271</v>
      </c>
      <c r="E130" s="28" t="s">
        <v>229</v>
      </c>
      <c r="F130" s="28" t="s">
        <v>115</v>
      </c>
      <c r="G130" s="122">
        <v>0</v>
      </c>
      <c r="H130" s="98" t="s">
        <v>85</v>
      </c>
      <c r="I130" s="27">
        <v>1</v>
      </c>
      <c r="J130" s="27">
        <v>0</v>
      </c>
      <c r="K130" s="86">
        <v>0</v>
      </c>
      <c r="L130" s="86">
        <v>170.25</v>
      </c>
      <c r="M130" s="86">
        <v>0</v>
      </c>
      <c r="N130" s="110"/>
      <c r="O130" s="53"/>
    </row>
    <row r="131" spans="1:19" s="22" customFormat="1" ht="104.25" customHeight="1" x14ac:dyDescent="0.25">
      <c r="A131" s="28" t="str">
        <f>[2]Отчет!A354</f>
        <v>05</v>
      </c>
      <c r="B131" s="28">
        <f>[2]Отчет!B354</f>
        <v>45560</v>
      </c>
      <c r="C131" s="28" t="str">
        <f>[2]Отчет!C354</f>
        <v>МБУ "УКС"</v>
      </c>
      <c r="D131" s="136" t="str">
        <f>[2]Отчет!D354</f>
        <v>Строительство сетей и сооружений дождевой канализации на территории в границах ул.Украинская ул.Согласия ул.Рассветная ул.Горького в г. Калининграде 1 этап</v>
      </c>
      <c r="E131" s="28" t="str">
        <f>[2]Отчет!E354</f>
        <v>Количество объектов</v>
      </c>
      <c r="F131" s="28" t="str">
        <f>[2]Отчет!F354</f>
        <v>ед.</v>
      </c>
      <c r="G131" s="122">
        <v>1</v>
      </c>
      <c r="H131" s="98">
        <f t="shared" ref="H131:H133" si="5">$H$120</f>
        <v>45261</v>
      </c>
      <c r="I131" s="27">
        <v>0</v>
      </c>
      <c r="J131" s="27">
        <v>0</v>
      </c>
      <c r="K131" s="86">
        <v>57063.17</v>
      </c>
      <c r="L131" s="86">
        <v>0</v>
      </c>
      <c r="M131" s="86">
        <v>0</v>
      </c>
      <c r="N131" s="110"/>
      <c r="O131" s="53"/>
    </row>
    <row r="132" spans="1:19" s="22" customFormat="1" ht="82.5" customHeight="1" x14ac:dyDescent="0.25">
      <c r="A132" s="28" t="str">
        <f>[2]Отчет!A358</f>
        <v>05</v>
      </c>
      <c r="B132" s="28">
        <f>[2]Отчет!B358</f>
        <v>45561</v>
      </c>
      <c r="C132" s="28" t="str">
        <f>[2]Отчет!C358</f>
        <v>МБУ "УКС"</v>
      </c>
      <c r="D132" s="136" t="str">
        <f>[2]Отчет!D358</f>
        <v>Строительство сетей и сооружений дождевой канализации на территории в границах ул.Украинская-ул.Согласия-ул.Рассветная-ул.Горького в г. Калининграде (2 этап)</v>
      </c>
      <c r="E132" s="28" t="str">
        <f>[2]Отчет!E358</f>
        <v>Комплект документации</v>
      </c>
      <c r="F132" s="28" t="str">
        <f>[2]Отчет!F358</f>
        <v>ед.</v>
      </c>
      <c r="G132" s="122">
        <v>0</v>
      </c>
      <c r="H132" s="98" t="s">
        <v>85</v>
      </c>
      <c r="I132" s="27">
        <v>1</v>
      </c>
      <c r="J132" s="27">
        <v>0</v>
      </c>
      <c r="K132" s="86">
        <v>477.48</v>
      </c>
      <c r="L132" s="86">
        <v>277.63</v>
      </c>
      <c r="M132" s="86">
        <v>0</v>
      </c>
      <c r="N132" s="110"/>
      <c r="O132" s="53"/>
    </row>
    <row r="133" spans="1:19" s="22" customFormat="1" ht="82.5" customHeight="1" x14ac:dyDescent="0.25">
      <c r="A133" s="28" t="str">
        <f>[2]Отчет!A362</f>
        <v>05</v>
      </c>
      <c r="B133" s="28">
        <f>[2]Отчет!B362</f>
        <v>45562</v>
      </c>
      <c r="C133" s="28" t="str">
        <f>[2]Отчет!C362</f>
        <v>МБУ "УКС"</v>
      </c>
      <c r="D133" s="136" t="str">
        <f>[2]Отчет!D362</f>
        <v>Строительство открытой осушительной сети на территории в границах ул. Украинская - ул. Согласия - ул. Рассветная - ул. Горького в г. Калининграде</v>
      </c>
      <c r="E133" s="28" t="str">
        <f>[2]Отчет!E362</f>
        <v>Комплект документации</v>
      </c>
      <c r="F133" s="28" t="str">
        <f>[2]Отчет!F362</f>
        <v>ед.</v>
      </c>
      <c r="G133" s="122">
        <f>[2]Отчет!G362</f>
        <v>1</v>
      </c>
      <c r="H133" s="98">
        <f t="shared" si="5"/>
        <v>45261</v>
      </c>
      <c r="I133" s="27">
        <v>0</v>
      </c>
      <c r="J133" s="27">
        <v>0</v>
      </c>
      <c r="K133" s="86">
        <v>3881.07</v>
      </c>
      <c r="L133" s="86">
        <v>0</v>
      </c>
      <c r="M133" s="86">
        <v>0</v>
      </c>
      <c r="N133" s="110"/>
      <c r="O133" s="53"/>
    </row>
    <row r="134" spans="1:19" s="22" customFormat="1" ht="74.25" customHeight="1" x14ac:dyDescent="0.25">
      <c r="A134" s="28" t="str">
        <f>[2]Отчет!A366</f>
        <v>05</v>
      </c>
      <c r="B134" s="28">
        <f>[2]Отчет!B366</f>
        <v>45563</v>
      </c>
      <c r="C134" s="28" t="str">
        <f>[2]Отчет!C366</f>
        <v>МБУ "УКС"</v>
      </c>
      <c r="D134" s="136" t="str">
        <f>[2]Отчет!D366</f>
        <v>Реконструкция участка сети дождевой канализации с устройством очистных сооружений в районе Московского проспекта в г. Калининграде</v>
      </c>
      <c r="E134" s="28" t="str">
        <f>[2]Отчет!E366</f>
        <v>Комплект документации</v>
      </c>
      <c r="F134" s="28" t="str">
        <f>[2]Отчет!F366</f>
        <v>ед.</v>
      </c>
      <c r="G134" s="122">
        <v>0</v>
      </c>
      <c r="H134" s="98" t="s">
        <v>85</v>
      </c>
      <c r="I134" s="27">
        <v>1</v>
      </c>
      <c r="J134" s="27">
        <v>0</v>
      </c>
      <c r="K134" s="86">
        <v>2055.9299999999998</v>
      </c>
      <c r="L134" s="86">
        <v>265.72000000000003</v>
      </c>
      <c r="M134" s="86">
        <v>0</v>
      </c>
      <c r="N134" s="110"/>
      <c r="O134" s="53"/>
    </row>
    <row r="135" spans="1:19" s="22" customFormat="1" ht="39.950000000000003" customHeight="1" x14ac:dyDescent="0.25">
      <c r="A135" s="65" t="s">
        <v>91</v>
      </c>
      <c r="B135" s="64" t="s">
        <v>85</v>
      </c>
      <c r="C135" s="65" t="s">
        <v>85</v>
      </c>
      <c r="D135" s="64" t="s">
        <v>228</v>
      </c>
      <c r="E135" s="64" t="s">
        <v>107</v>
      </c>
      <c r="F135" s="64" t="s">
        <v>115</v>
      </c>
      <c r="G135" s="66">
        <f>G138+G141+G190+G192</f>
        <v>25</v>
      </c>
      <c r="H135" s="75" t="s">
        <v>85</v>
      </c>
      <c r="I135" s="66">
        <f>I138+I141+I190+I192</f>
        <v>16</v>
      </c>
      <c r="J135" s="66">
        <f>J138+J141+J190+J192</f>
        <v>11</v>
      </c>
      <c r="K135" s="88">
        <f>K137+K138+K141+K190+K192+K193</f>
        <v>761672.21900000004</v>
      </c>
      <c r="L135" s="88">
        <f>L137+L138+L141+L190+L192+L193</f>
        <v>373946.38</v>
      </c>
      <c r="M135" s="88">
        <f>M137+M138+M141+M190+M192+M193</f>
        <v>304916.46000000002</v>
      </c>
      <c r="N135" s="111"/>
      <c r="O135" s="111"/>
      <c r="P135" s="111"/>
      <c r="Q135" s="155"/>
      <c r="R135" s="155"/>
      <c r="S135" s="155"/>
    </row>
    <row r="136" spans="1:19" s="22" customFormat="1" ht="45.75" customHeight="1" x14ac:dyDescent="0.25">
      <c r="A136" s="48" t="s">
        <v>91</v>
      </c>
      <c r="B136" s="41">
        <v>85311</v>
      </c>
      <c r="C136" s="48" t="s">
        <v>85</v>
      </c>
      <c r="D136" s="41" t="s">
        <v>210</v>
      </c>
      <c r="E136" s="41" t="s">
        <v>133</v>
      </c>
      <c r="F136" s="41" t="s">
        <v>115</v>
      </c>
      <c r="G136" s="45">
        <f>G137</f>
        <v>32</v>
      </c>
      <c r="H136" s="43" t="s">
        <v>85</v>
      </c>
      <c r="I136" s="45">
        <f t="shared" ref="I136:M136" si="6">I137</f>
        <v>45</v>
      </c>
      <c r="J136" s="49">
        <f t="shared" si="6"/>
        <v>45</v>
      </c>
      <c r="K136" s="87">
        <f t="shared" si="6"/>
        <v>1848.96</v>
      </c>
      <c r="L136" s="87">
        <f t="shared" si="6"/>
        <v>1616.46</v>
      </c>
      <c r="M136" s="87">
        <f t="shared" si="6"/>
        <v>1616.46</v>
      </c>
      <c r="N136" s="110"/>
      <c r="O136" s="110"/>
      <c r="P136" s="110"/>
      <c r="Q136" s="63"/>
    </row>
    <row r="137" spans="1:19" s="22" customFormat="1" ht="51.75" customHeight="1" x14ac:dyDescent="0.25">
      <c r="A137" s="28" t="s">
        <v>91</v>
      </c>
      <c r="B137" s="28" t="s">
        <v>187</v>
      </c>
      <c r="C137" s="28" t="s">
        <v>132</v>
      </c>
      <c r="D137" s="28" t="s">
        <v>188</v>
      </c>
      <c r="E137" s="28" t="s">
        <v>133</v>
      </c>
      <c r="F137" s="28" t="s">
        <v>115</v>
      </c>
      <c r="G137" s="96">
        <v>32</v>
      </c>
      <c r="H137" s="98">
        <v>45261</v>
      </c>
      <c r="I137" s="96">
        <v>45</v>
      </c>
      <c r="J137" s="101">
        <v>45</v>
      </c>
      <c r="K137" s="86">
        <v>1848.96</v>
      </c>
      <c r="L137" s="86">
        <v>1616.46</v>
      </c>
      <c r="M137" s="86">
        <v>1616.46</v>
      </c>
      <c r="N137" s="110"/>
      <c r="O137" s="53"/>
    </row>
    <row r="138" spans="1:19" s="22" customFormat="1" ht="41.25" customHeight="1" x14ac:dyDescent="0.25">
      <c r="A138" s="48" t="s">
        <v>91</v>
      </c>
      <c r="B138" s="41">
        <v>85131</v>
      </c>
      <c r="C138" s="48" t="s">
        <v>85</v>
      </c>
      <c r="D138" s="41" t="s">
        <v>175</v>
      </c>
      <c r="E138" s="41" t="s">
        <v>107</v>
      </c>
      <c r="F138" s="41" t="s">
        <v>115</v>
      </c>
      <c r="G138" s="45">
        <f>G139</f>
        <v>8</v>
      </c>
      <c r="H138" s="43" t="s">
        <v>85</v>
      </c>
      <c r="I138" s="45">
        <f>I139</f>
        <v>8</v>
      </c>
      <c r="J138" s="42">
        <f>J139</f>
        <v>9</v>
      </c>
      <c r="K138" s="87">
        <f>K139+K140</f>
        <v>93540.78</v>
      </c>
      <c r="L138" s="87">
        <f>L139+L140</f>
        <v>53300</v>
      </c>
      <c r="M138" s="87">
        <f>M139+M140</f>
        <v>53300</v>
      </c>
      <c r="N138" s="111"/>
      <c r="O138" s="111"/>
      <c r="P138" s="111"/>
    </row>
    <row r="139" spans="1:19" s="22" customFormat="1" ht="99.75" customHeight="1" x14ac:dyDescent="0.25">
      <c r="A139" s="28" t="s">
        <v>91</v>
      </c>
      <c r="B139" s="27">
        <v>85131</v>
      </c>
      <c r="C139" s="28" t="s">
        <v>120</v>
      </c>
      <c r="D139" s="27" t="s">
        <v>381</v>
      </c>
      <c r="E139" s="27" t="s">
        <v>107</v>
      </c>
      <c r="F139" s="27" t="s">
        <v>119</v>
      </c>
      <c r="G139" s="27">
        <v>8</v>
      </c>
      <c r="H139" s="98">
        <v>45261</v>
      </c>
      <c r="I139" s="96">
        <v>8</v>
      </c>
      <c r="J139" s="27">
        <v>9</v>
      </c>
      <c r="K139" s="86">
        <v>90040.78</v>
      </c>
      <c r="L139" s="86">
        <v>51900</v>
      </c>
      <c r="M139" s="86">
        <v>51900</v>
      </c>
      <c r="N139" s="111"/>
      <c r="O139" s="111"/>
      <c r="P139" s="111"/>
    </row>
    <row r="140" spans="1:19" s="22" customFormat="1" ht="110.25" customHeight="1" x14ac:dyDescent="0.25">
      <c r="A140" s="28" t="s">
        <v>91</v>
      </c>
      <c r="B140" s="28" t="s">
        <v>179</v>
      </c>
      <c r="C140" s="28" t="s">
        <v>148</v>
      </c>
      <c r="D140" s="27" t="s">
        <v>131</v>
      </c>
      <c r="E140" s="27" t="s">
        <v>211</v>
      </c>
      <c r="F140" s="27" t="s">
        <v>119</v>
      </c>
      <c r="G140" s="27">
        <v>20</v>
      </c>
      <c r="H140" s="98">
        <v>45261</v>
      </c>
      <c r="I140" s="27">
        <v>20</v>
      </c>
      <c r="J140" s="27">
        <v>20</v>
      </c>
      <c r="K140" s="86">
        <v>3500</v>
      </c>
      <c r="L140" s="86">
        <v>1400</v>
      </c>
      <c r="M140" s="86">
        <v>1400</v>
      </c>
      <c r="N140" s="110"/>
      <c r="O140" s="53"/>
    </row>
    <row r="141" spans="1:19" s="22" customFormat="1" ht="34.5" customHeight="1" x14ac:dyDescent="0.25">
      <c r="A141" s="209" t="s">
        <v>91</v>
      </c>
      <c r="B141" s="209" t="s">
        <v>180</v>
      </c>
      <c r="C141" s="209" t="s">
        <v>85</v>
      </c>
      <c r="D141" s="211" t="s">
        <v>101</v>
      </c>
      <c r="E141" s="41" t="s">
        <v>107</v>
      </c>
      <c r="F141" s="41" t="s">
        <v>115</v>
      </c>
      <c r="G141" s="45">
        <f>G143</f>
        <v>16</v>
      </c>
      <c r="H141" s="48" t="s">
        <v>85</v>
      </c>
      <c r="I141" s="45">
        <f>I143</f>
        <v>7</v>
      </c>
      <c r="J141" s="45">
        <f>J143</f>
        <v>2</v>
      </c>
      <c r="K141" s="236">
        <f>K143+K173</f>
        <v>446592.65900000004</v>
      </c>
      <c r="L141" s="236">
        <f>L143+L173</f>
        <v>219029.91999999998</v>
      </c>
      <c r="M141" s="236">
        <f>M143+M173</f>
        <v>250000</v>
      </c>
      <c r="N141" s="111"/>
      <c r="O141" s="53"/>
    </row>
    <row r="142" spans="1:19" s="25" customFormat="1" ht="38.25" customHeight="1" x14ac:dyDescent="0.25">
      <c r="A142" s="210"/>
      <c r="B142" s="210"/>
      <c r="C142" s="210"/>
      <c r="D142" s="212"/>
      <c r="E142" s="41" t="s">
        <v>277</v>
      </c>
      <c r="F142" s="41" t="s">
        <v>212</v>
      </c>
      <c r="G142" s="45">
        <f>G173+G193</f>
        <v>13</v>
      </c>
      <c r="H142" s="48" t="s">
        <v>85</v>
      </c>
      <c r="I142" s="45">
        <f>I173+I193</f>
        <v>4</v>
      </c>
      <c r="J142" s="45">
        <f>J173+J193</f>
        <v>0</v>
      </c>
      <c r="K142" s="237"/>
      <c r="L142" s="237"/>
      <c r="M142" s="237"/>
      <c r="N142" s="153"/>
      <c r="O142" s="54"/>
    </row>
    <row r="143" spans="1:19" s="25" customFormat="1" ht="53.25" customHeight="1" x14ac:dyDescent="0.25">
      <c r="A143" s="48" t="s">
        <v>91</v>
      </c>
      <c r="B143" s="48" t="s">
        <v>180</v>
      </c>
      <c r="C143" s="48" t="s">
        <v>85</v>
      </c>
      <c r="D143" s="41" t="s">
        <v>272</v>
      </c>
      <c r="E143" s="41" t="s">
        <v>107</v>
      </c>
      <c r="F143" s="41" t="s">
        <v>115</v>
      </c>
      <c r="G143" s="62">
        <f>G150+G151+G144+G154+G153+G155+G159+G171+G156+G157+G158+G172+G145+G164+G165+G166+G162+G163+G170</f>
        <v>16</v>
      </c>
      <c r="H143" s="43" t="s">
        <v>85</v>
      </c>
      <c r="I143" s="102">
        <f>I144+I145+I146+I149+I150+I151+I152+I153+I154+I155+I156+I157+I158+I159+I160+I161+I162+I163+I164+I165+I166+I170+I171+I172</f>
        <v>7</v>
      </c>
      <c r="J143" s="102">
        <f>J144+J145+J146+J147+J148+J149+J150+J151+J152+J153+J154+J155+J156+J157+J158+J159+J160+J161+J162+J163+J164+J165+J166+J170+J171+J172</f>
        <v>2</v>
      </c>
      <c r="K143" s="90">
        <f>K144+K145+K146+K147+K148+K149+K150+K151+K152+K153+K154+K155+K156+K157+K158+K159+K160+K161+K162+K163+K164+K165+K166+K167+K168+K169+K170+K171+K172</f>
        <v>421595.21500000003</v>
      </c>
      <c r="L143" s="90">
        <f>L144+L145+L146+L147+L148+L149+L150+L151+L152+L153+L154+L155+L156+L157+L158+L159+L160+L161+L162+L163+L164+L165+L166+L167+L168+L169+L170+L171+L172</f>
        <v>195090.91999999998</v>
      </c>
      <c r="M143" s="90">
        <f>M144+M145+M146+M147+M148+M149+M150+M151+M152+M153+M154+M155+M156+M157+M158+M159+M160+M161+M162+M163+M164+M165+M166+M167+M168+M169+M170</f>
        <v>250000</v>
      </c>
      <c r="N143" s="113"/>
      <c r="O143" s="54"/>
    </row>
    <row r="144" spans="1:19" s="25" customFormat="1" ht="54" customHeight="1" x14ac:dyDescent="0.25">
      <c r="A144" s="28" t="s">
        <v>91</v>
      </c>
      <c r="B144" s="96">
        <v>85321</v>
      </c>
      <c r="C144" s="120" t="s">
        <v>148</v>
      </c>
      <c r="D144" s="28" t="s">
        <v>193</v>
      </c>
      <c r="E144" s="27" t="s">
        <v>107</v>
      </c>
      <c r="F144" s="27" t="s">
        <v>115</v>
      </c>
      <c r="G144" s="96">
        <v>2</v>
      </c>
      <c r="H144" s="98">
        <v>45078</v>
      </c>
      <c r="I144" s="97">
        <v>0</v>
      </c>
      <c r="J144" s="101">
        <v>0</v>
      </c>
      <c r="K144" s="99">
        <v>21855.525000000001</v>
      </c>
      <c r="L144" s="99">
        <v>0</v>
      </c>
      <c r="M144" s="99">
        <v>0</v>
      </c>
      <c r="N144" s="112"/>
      <c r="O144" s="54"/>
    </row>
    <row r="145" spans="1:15" s="25" customFormat="1" ht="78" customHeight="1" x14ac:dyDescent="0.25">
      <c r="A145" s="120" t="s">
        <v>91</v>
      </c>
      <c r="B145" s="96">
        <v>85321</v>
      </c>
      <c r="C145" s="120" t="s">
        <v>148</v>
      </c>
      <c r="D145" s="28" t="s">
        <v>341</v>
      </c>
      <c r="E145" s="27" t="s">
        <v>107</v>
      </c>
      <c r="F145" s="27" t="s">
        <v>115</v>
      </c>
      <c r="G145" s="96">
        <v>0</v>
      </c>
      <c r="H145" s="98" t="s">
        <v>85</v>
      </c>
      <c r="I145" s="97">
        <v>1</v>
      </c>
      <c r="J145" s="101">
        <v>0</v>
      </c>
      <c r="K145" s="99">
        <v>100</v>
      </c>
      <c r="L145" s="99">
        <v>8192.8700000000008</v>
      </c>
      <c r="M145" s="99">
        <v>0</v>
      </c>
      <c r="N145" s="112"/>
    </row>
    <row r="146" spans="1:15" s="25" customFormat="1" ht="63" customHeight="1" x14ac:dyDescent="0.25">
      <c r="A146" s="28" t="s">
        <v>91</v>
      </c>
      <c r="B146" s="96">
        <v>85321</v>
      </c>
      <c r="C146" s="120" t="s">
        <v>148</v>
      </c>
      <c r="D146" s="28" t="s">
        <v>338</v>
      </c>
      <c r="E146" s="27" t="s">
        <v>107</v>
      </c>
      <c r="F146" s="27" t="s">
        <v>115</v>
      </c>
      <c r="G146" s="96">
        <v>2</v>
      </c>
      <c r="H146" s="98">
        <v>45261</v>
      </c>
      <c r="I146" s="97">
        <v>0</v>
      </c>
      <c r="J146" s="101">
        <v>0</v>
      </c>
      <c r="K146" s="99">
        <v>752.89</v>
      </c>
      <c r="L146" s="99">
        <v>0</v>
      </c>
      <c r="M146" s="99">
        <v>0</v>
      </c>
      <c r="N146" s="112"/>
    </row>
    <row r="147" spans="1:15" s="25" customFormat="1" ht="93" customHeight="1" x14ac:dyDescent="0.25">
      <c r="A147" s="28" t="s">
        <v>91</v>
      </c>
      <c r="B147" s="96">
        <v>85321</v>
      </c>
      <c r="C147" s="120" t="s">
        <v>148</v>
      </c>
      <c r="D147" s="28" t="s">
        <v>339</v>
      </c>
      <c r="E147" s="27" t="s">
        <v>229</v>
      </c>
      <c r="F147" s="27" t="s">
        <v>115</v>
      </c>
      <c r="G147" s="96">
        <v>1</v>
      </c>
      <c r="H147" s="98">
        <v>45262</v>
      </c>
      <c r="I147" s="97">
        <v>0</v>
      </c>
      <c r="J147" s="101">
        <v>0</v>
      </c>
      <c r="K147" s="99">
        <v>61.82</v>
      </c>
      <c r="L147" s="99">
        <v>0</v>
      </c>
      <c r="M147" s="99">
        <v>0</v>
      </c>
      <c r="N147" s="112"/>
    </row>
    <row r="148" spans="1:15" s="25" customFormat="1" ht="100.5" customHeight="1" x14ac:dyDescent="0.25">
      <c r="A148" s="28" t="s">
        <v>91</v>
      </c>
      <c r="B148" s="96">
        <v>85321</v>
      </c>
      <c r="C148" s="120" t="s">
        <v>148</v>
      </c>
      <c r="D148" s="28" t="s">
        <v>340</v>
      </c>
      <c r="E148" s="27" t="s">
        <v>229</v>
      </c>
      <c r="F148" s="27" t="s">
        <v>115</v>
      </c>
      <c r="G148" s="96">
        <v>1</v>
      </c>
      <c r="H148" s="98">
        <v>45263</v>
      </c>
      <c r="I148" s="97">
        <v>0</v>
      </c>
      <c r="J148" s="101">
        <v>0</v>
      </c>
      <c r="K148" s="99">
        <v>3290.1</v>
      </c>
      <c r="L148" s="99">
        <v>0</v>
      </c>
      <c r="M148" s="99">
        <v>0</v>
      </c>
      <c r="N148" s="112"/>
    </row>
    <row r="149" spans="1:15" s="25" customFormat="1" ht="118.5" customHeight="1" x14ac:dyDescent="0.25">
      <c r="A149" s="28" t="s">
        <v>91</v>
      </c>
      <c r="B149" s="96">
        <v>85321</v>
      </c>
      <c r="C149" s="120" t="s">
        <v>148</v>
      </c>
      <c r="D149" s="28" t="s">
        <v>406</v>
      </c>
      <c r="E149" s="27" t="s">
        <v>107</v>
      </c>
      <c r="F149" s="27" t="s">
        <v>115</v>
      </c>
      <c r="G149" s="96" t="s">
        <v>404</v>
      </c>
      <c r="H149" s="98">
        <v>45261</v>
      </c>
      <c r="I149" s="97">
        <v>0</v>
      </c>
      <c r="J149" s="101">
        <v>0</v>
      </c>
      <c r="K149" s="99">
        <v>6376.51</v>
      </c>
      <c r="L149" s="99">
        <v>0</v>
      </c>
      <c r="M149" s="99">
        <v>0</v>
      </c>
      <c r="N149" s="112"/>
      <c r="O149" s="54"/>
    </row>
    <row r="150" spans="1:15" s="25" customFormat="1" ht="112.5" customHeight="1" x14ac:dyDescent="0.25">
      <c r="A150" s="28" t="s">
        <v>91</v>
      </c>
      <c r="B150" s="96">
        <v>85321</v>
      </c>
      <c r="C150" s="120" t="s">
        <v>148</v>
      </c>
      <c r="D150" s="28" t="s">
        <v>273</v>
      </c>
      <c r="E150" s="27" t="s">
        <v>107</v>
      </c>
      <c r="F150" s="27" t="s">
        <v>115</v>
      </c>
      <c r="G150" s="96">
        <v>0</v>
      </c>
      <c r="H150" s="98" t="s">
        <v>85</v>
      </c>
      <c r="I150" s="97">
        <v>1</v>
      </c>
      <c r="J150" s="101">
        <v>0</v>
      </c>
      <c r="K150" s="99">
        <v>197577.04</v>
      </c>
      <c r="L150" s="99">
        <v>21449.69</v>
      </c>
      <c r="M150" s="99">
        <v>0</v>
      </c>
      <c r="N150" s="112"/>
    </row>
    <row r="151" spans="1:15" s="25" customFormat="1" ht="120" customHeight="1" x14ac:dyDescent="0.25">
      <c r="A151" s="28" t="s">
        <v>91</v>
      </c>
      <c r="B151" s="28">
        <v>85321</v>
      </c>
      <c r="C151" s="120" t="s">
        <v>148</v>
      </c>
      <c r="D151" s="28" t="s">
        <v>405</v>
      </c>
      <c r="E151" s="27" t="s">
        <v>107</v>
      </c>
      <c r="F151" s="27" t="s">
        <v>115</v>
      </c>
      <c r="G151" s="96">
        <v>1</v>
      </c>
      <c r="H151" s="98">
        <v>45261</v>
      </c>
      <c r="I151" s="97">
        <v>0</v>
      </c>
      <c r="J151" s="101">
        <v>0</v>
      </c>
      <c r="K151" s="99">
        <v>86343.45</v>
      </c>
      <c r="L151" s="99">
        <v>0</v>
      </c>
      <c r="M151" s="99">
        <v>0</v>
      </c>
      <c r="N151" s="112"/>
      <c r="O151" s="54"/>
    </row>
    <row r="152" spans="1:15" s="25" customFormat="1" ht="54" customHeight="1" x14ac:dyDescent="0.25">
      <c r="A152" s="28" t="s">
        <v>91</v>
      </c>
      <c r="B152" s="28" t="s">
        <v>180</v>
      </c>
      <c r="C152" s="120" t="s">
        <v>148</v>
      </c>
      <c r="D152" s="28" t="s">
        <v>191</v>
      </c>
      <c r="E152" s="27" t="s">
        <v>107</v>
      </c>
      <c r="F152" s="27" t="s">
        <v>115</v>
      </c>
      <c r="G152" s="96" t="s">
        <v>404</v>
      </c>
      <c r="H152" s="98">
        <v>45017</v>
      </c>
      <c r="I152" s="97">
        <v>0</v>
      </c>
      <c r="J152" s="101">
        <v>0</v>
      </c>
      <c r="K152" s="99">
        <v>12089.31</v>
      </c>
      <c r="L152" s="99">
        <v>0</v>
      </c>
      <c r="M152" s="99">
        <v>0</v>
      </c>
      <c r="N152" s="112"/>
      <c r="O152" s="54"/>
    </row>
    <row r="153" spans="1:15" s="25" customFormat="1" ht="57" customHeight="1" x14ac:dyDescent="0.25">
      <c r="A153" s="28" t="s">
        <v>91</v>
      </c>
      <c r="B153" s="28" t="s">
        <v>180</v>
      </c>
      <c r="C153" s="120" t="s">
        <v>148</v>
      </c>
      <c r="D153" s="28" t="s">
        <v>315</v>
      </c>
      <c r="E153" s="27" t="s">
        <v>107</v>
      </c>
      <c r="F153" s="27" t="s">
        <v>115</v>
      </c>
      <c r="G153" s="96">
        <v>1</v>
      </c>
      <c r="H153" s="98">
        <v>45261</v>
      </c>
      <c r="I153" s="97">
        <v>0</v>
      </c>
      <c r="J153" s="101">
        <v>0</v>
      </c>
      <c r="K153" s="99">
        <v>21657.51</v>
      </c>
      <c r="L153" s="99">
        <v>0</v>
      </c>
      <c r="M153" s="99">
        <v>0</v>
      </c>
      <c r="N153" s="112"/>
      <c r="O153" s="54"/>
    </row>
    <row r="154" spans="1:15" s="25" customFormat="1" ht="61.5" customHeight="1" x14ac:dyDescent="0.25">
      <c r="A154" s="28" t="s">
        <v>91</v>
      </c>
      <c r="B154" s="28" t="s">
        <v>180</v>
      </c>
      <c r="C154" s="120" t="s">
        <v>148</v>
      </c>
      <c r="D154" s="28" t="s">
        <v>316</v>
      </c>
      <c r="E154" s="27" t="s">
        <v>107</v>
      </c>
      <c r="F154" s="27" t="s">
        <v>115</v>
      </c>
      <c r="G154" s="96">
        <v>1</v>
      </c>
      <c r="H154" s="98">
        <v>45017</v>
      </c>
      <c r="I154" s="97">
        <v>0</v>
      </c>
      <c r="J154" s="101">
        <v>0</v>
      </c>
      <c r="K154" s="99">
        <v>12512.64</v>
      </c>
      <c r="L154" s="99">
        <v>0</v>
      </c>
      <c r="M154" s="99">
        <v>0</v>
      </c>
      <c r="N154" s="112"/>
      <c r="O154" s="54"/>
    </row>
    <row r="155" spans="1:15" s="25" customFormat="1" ht="80.25" customHeight="1" x14ac:dyDescent="0.25">
      <c r="A155" s="28" t="s">
        <v>91</v>
      </c>
      <c r="B155" s="28" t="s">
        <v>180</v>
      </c>
      <c r="C155" s="120" t="s">
        <v>148</v>
      </c>
      <c r="D155" s="28" t="s">
        <v>317</v>
      </c>
      <c r="E155" s="27" t="s">
        <v>107</v>
      </c>
      <c r="F155" s="27" t="s">
        <v>115</v>
      </c>
      <c r="G155" s="96">
        <v>1</v>
      </c>
      <c r="H155" s="98">
        <v>44927</v>
      </c>
      <c r="I155" s="97">
        <v>0</v>
      </c>
      <c r="J155" s="101">
        <v>0</v>
      </c>
      <c r="K155" s="99">
        <v>8415</v>
      </c>
      <c r="L155" s="99">
        <v>0</v>
      </c>
      <c r="M155" s="99">
        <v>0</v>
      </c>
      <c r="N155" s="112"/>
      <c r="O155" s="54"/>
    </row>
    <row r="156" spans="1:15" s="25" customFormat="1" ht="41.25" customHeight="1" x14ac:dyDescent="0.25">
      <c r="A156" s="28" t="s">
        <v>91</v>
      </c>
      <c r="B156" s="28" t="s">
        <v>180</v>
      </c>
      <c r="C156" s="120" t="s">
        <v>148</v>
      </c>
      <c r="D156" s="28" t="s">
        <v>192</v>
      </c>
      <c r="E156" s="27" t="s">
        <v>107</v>
      </c>
      <c r="F156" s="27" t="s">
        <v>115</v>
      </c>
      <c r="G156" s="96">
        <v>1</v>
      </c>
      <c r="H156" s="98">
        <v>44927</v>
      </c>
      <c r="I156" s="97">
        <v>0</v>
      </c>
      <c r="J156" s="101">
        <v>0</v>
      </c>
      <c r="K156" s="99">
        <v>593.87</v>
      </c>
      <c r="L156" s="99">
        <v>0</v>
      </c>
      <c r="M156" s="99">
        <v>0</v>
      </c>
      <c r="N156" s="112"/>
      <c r="O156" s="54"/>
    </row>
    <row r="157" spans="1:15" s="25" customFormat="1" ht="64.5" customHeight="1" x14ac:dyDescent="0.25">
      <c r="A157" s="28" t="s">
        <v>91</v>
      </c>
      <c r="B157" s="96">
        <v>85321</v>
      </c>
      <c r="C157" s="120" t="s">
        <v>148</v>
      </c>
      <c r="D157" s="28" t="s">
        <v>318</v>
      </c>
      <c r="E157" s="27" t="s">
        <v>107</v>
      </c>
      <c r="F157" s="27" t="s">
        <v>115</v>
      </c>
      <c r="G157" s="96">
        <v>1</v>
      </c>
      <c r="H157" s="98">
        <v>45078</v>
      </c>
      <c r="I157" s="97">
        <v>0</v>
      </c>
      <c r="J157" s="101">
        <v>0</v>
      </c>
      <c r="K157" s="99">
        <v>1840</v>
      </c>
      <c r="L157" s="99">
        <v>0</v>
      </c>
      <c r="M157" s="99">
        <v>0</v>
      </c>
      <c r="N157" s="112"/>
      <c r="O157" s="54"/>
    </row>
    <row r="158" spans="1:15" ht="55.5" customHeight="1" x14ac:dyDescent="0.25">
      <c r="A158" s="28" t="s">
        <v>91</v>
      </c>
      <c r="B158" s="96">
        <v>85321</v>
      </c>
      <c r="C158" s="120" t="s">
        <v>148</v>
      </c>
      <c r="D158" s="28" t="s">
        <v>296</v>
      </c>
      <c r="E158" s="27" t="s">
        <v>107</v>
      </c>
      <c r="F158" s="27" t="s">
        <v>115</v>
      </c>
      <c r="G158" s="96">
        <v>3</v>
      </c>
      <c r="H158" s="98">
        <v>44958</v>
      </c>
      <c r="I158" s="97">
        <v>0</v>
      </c>
      <c r="J158" s="101">
        <v>0</v>
      </c>
      <c r="K158" s="99">
        <v>11292.46</v>
      </c>
      <c r="L158" s="99">
        <v>0</v>
      </c>
      <c r="M158" s="99">
        <v>0</v>
      </c>
      <c r="N158" s="112"/>
    </row>
    <row r="159" spans="1:15" ht="90" customHeight="1" x14ac:dyDescent="0.25">
      <c r="A159" s="28" t="s">
        <v>91</v>
      </c>
      <c r="B159" s="28" t="s">
        <v>180</v>
      </c>
      <c r="C159" s="120" t="s">
        <v>148</v>
      </c>
      <c r="D159" s="28" t="s">
        <v>274</v>
      </c>
      <c r="E159" s="27" t="s">
        <v>107</v>
      </c>
      <c r="F159" s="27" t="s">
        <v>115</v>
      </c>
      <c r="G159" s="96">
        <v>2</v>
      </c>
      <c r="H159" s="98">
        <v>45017</v>
      </c>
      <c r="I159" s="97">
        <v>0</v>
      </c>
      <c r="J159" s="101">
        <v>0</v>
      </c>
      <c r="K159" s="99">
        <v>11891.21</v>
      </c>
      <c r="L159" s="99">
        <v>0</v>
      </c>
      <c r="M159" s="99">
        <v>0</v>
      </c>
      <c r="N159" s="112"/>
    </row>
    <row r="160" spans="1:15" ht="91.5" customHeight="1" x14ac:dyDescent="0.25">
      <c r="A160" s="28" t="s">
        <v>91</v>
      </c>
      <c r="B160" s="28" t="s">
        <v>180</v>
      </c>
      <c r="C160" s="120" t="s">
        <v>148</v>
      </c>
      <c r="D160" s="28" t="s">
        <v>407</v>
      </c>
      <c r="E160" s="120" t="s">
        <v>107</v>
      </c>
      <c r="F160" s="120" t="s">
        <v>115</v>
      </c>
      <c r="G160" s="96">
        <v>1</v>
      </c>
      <c r="H160" s="98">
        <v>45261</v>
      </c>
      <c r="I160" s="97">
        <v>0</v>
      </c>
      <c r="J160" s="101">
        <v>0</v>
      </c>
      <c r="K160" s="99">
        <v>520.79</v>
      </c>
      <c r="L160" s="99">
        <v>966.37</v>
      </c>
      <c r="M160" s="99">
        <v>0</v>
      </c>
      <c r="N160" s="112"/>
    </row>
    <row r="161" spans="1:16" ht="66" customHeight="1" x14ac:dyDescent="0.25">
      <c r="A161" s="28" t="s">
        <v>91</v>
      </c>
      <c r="B161" s="28" t="s">
        <v>180</v>
      </c>
      <c r="C161" s="120" t="s">
        <v>148</v>
      </c>
      <c r="D161" s="28" t="s">
        <v>342</v>
      </c>
      <c r="E161" s="120" t="s">
        <v>375</v>
      </c>
      <c r="F161" s="120" t="s">
        <v>115</v>
      </c>
      <c r="G161" s="96">
        <v>1</v>
      </c>
      <c r="H161" s="98">
        <v>45200</v>
      </c>
      <c r="I161" s="97">
        <v>0</v>
      </c>
      <c r="J161" s="101">
        <v>0</v>
      </c>
      <c r="K161" s="99">
        <v>100</v>
      </c>
      <c r="L161" s="99">
        <v>0</v>
      </c>
      <c r="M161" s="99">
        <v>0</v>
      </c>
      <c r="N161" s="112"/>
    </row>
    <row r="162" spans="1:16" ht="49.5" customHeight="1" x14ac:dyDescent="0.25">
      <c r="A162" s="28" t="s">
        <v>91</v>
      </c>
      <c r="B162" s="28" t="s">
        <v>180</v>
      </c>
      <c r="C162" s="120" t="s">
        <v>148</v>
      </c>
      <c r="D162" s="28" t="s">
        <v>312</v>
      </c>
      <c r="E162" s="120" t="s">
        <v>107</v>
      </c>
      <c r="F162" s="120" t="s">
        <v>115</v>
      </c>
      <c r="G162" s="96">
        <v>1</v>
      </c>
      <c r="H162" s="98">
        <v>45261</v>
      </c>
      <c r="I162" s="97">
        <v>0</v>
      </c>
      <c r="J162" s="101">
        <v>0</v>
      </c>
      <c r="K162" s="99">
        <f>11282.19-126.64</f>
        <v>11155.550000000001</v>
      </c>
      <c r="L162" s="99">
        <v>0</v>
      </c>
      <c r="M162" s="99">
        <v>0</v>
      </c>
      <c r="N162" s="112"/>
      <c r="P162" s="29"/>
    </row>
    <row r="163" spans="1:16" ht="57.75" customHeight="1" x14ac:dyDescent="0.25">
      <c r="A163" s="177" t="s">
        <v>91</v>
      </c>
      <c r="B163" s="177">
        <v>85321</v>
      </c>
      <c r="C163" s="120" t="s">
        <v>275</v>
      </c>
      <c r="D163" s="177" t="s">
        <v>311</v>
      </c>
      <c r="E163" s="120" t="s">
        <v>107</v>
      </c>
      <c r="F163" s="120" t="s">
        <v>115</v>
      </c>
      <c r="G163" s="96">
        <v>1</v>
      </c>
      <c r="H163" s="98">
        <v>45261</v>
      </c>
      <c r="I163" s="97">
        <v>0</v>
      </c>
      <c r="J163" s="101">
        <v>0</v>
      </c>
      <c r="K163" s="99">
        <v>8170</v>
      </c>
      <c r="L163" s="99">
        <v>0</v>
      </c>
      <c r="M163" s="99">
        <v>0</v>
      </c>
      <c r="N163" s="112"/>
      <c r="O163" s="23"/>
    </row>
    <row r="164" spans="1:16" ht="56.25" customHeight="1" x14ac:dyDescent="0.25">
      <c r="A164" s="28" t="s">
        <v>91</v>
      </c>
      <c r="B164" s="27">
        <v>85321</v>
      </c>
      <c r="C164" s="120" t="s">
        <v>148</v>
      </c>
      <c r="D164" s="28" t="s">
        <v>101</v>
      </c>
      <c r="E164" s="27" t="s">
        <v>107</v>
      </c>
      <c r="F164" s="27" t="s">
        <v>115</v>
      </c>
      <c r="G164" s="96">
        <v>0</v>
      </c>
      <c r="H164" s="28" t="s">
        <v>85</v>
      </c>
      <c r="I164" s="97">
        <v>1</v>
      </c>
      <c r="J164" s="101">
        <v>2</v>
      </c>
      <c r="K164" s="99">
        <v>0</v>
      </c>
      <c r="L164" s="99">
        <v>25473.9</v>
      </c>
      <c r="M164" s="99">
        <v>245500</v>
      </c>
      <c r="N164" s="112"/>
    </row>
    <row r="165" spans="1:16" ht="48.75" customHeight="1" x14ac:dyDescent="0.25">
      <c r="A165" s="28" t="s">
        <v>91</v>
      </c>
      <c r="B165" s="27">
        <v>85321</v>
      </c>
      <c r="C165" s="120" t="s">
        <v>148</v>
      </c>
      <c r="D165" s="28" t="s">
        <v>294</v>
      </c>
      <c r="E165" s="27" t="s">
        <v>107</v>
      </c>
      <c r="F165" s="27" t="s">
        <v>115</v>
      </c>
      <c r="G165" s="96">
        <v>0</v>
      </c>
      <c r="H165" s="28" t="s">
        <v>85</v>
      </c>
      <c r="I165" s="97">
        <v>1</v>
      </c>
      <c r="J165" s="101">
        <v>0</v>
      </c>
      <c r="K165" s="99">
        <v>0</v>
      </c>
      <c r="L165" s="99">
        <v>25000</v>
      </c>
      <c r="M165" s="99">
        <v>0</v>
      </c>
      <c r="N165" s="112"/>
    </row>
    <row r="166" spans="1:16" ht="57" customHeight="1" x14ac:dyDescent="0.25">
      <c r="A166" s="28" t="s">
        <v>91</v>
      </c>
      <c r="B166" s="27">
        <v>85321</v>
      </c>
      <c r="C166" s="120" t="s">
        <v>148</v>
      </c>
      <c r="D166" s="28" t="s">
        <v>304</v>
      </c>
      <c r="E166" s="27" t="s">
        <v>107</v>
      </c>
      <c r="F166" s="27" t="s">
        <v>115</v>
      </c>
      <c r="G166" s="96">
        <v>0</v>
      </c>
      <c r="H166" s="28" t="s">
        <v>85</v>
      </c>
      <c r="I166" s="97">
        <v>1</v>
      </c>
      <c r="J166" s="101">
        <v>0</v>
      </c>
      <c r="K166" s="99">
        <v>0</v>
      </c>
      <c r="L166" s="99">
        <f>48943.42-2435.33</f>
        <v>46508.09</v>
      </c>
      <c r="M166" s="99">
        <v>0</v>
      </c>
      <c r="N166" s="112"/>
      <c r="O166" s="23"/>
    </row>
    <row r="167" spans="1:16" ht="45" customHeight="1" x14ac:dyDescent="0.25">
      <c r="A167" s="28" t="s">
        <v>91</v>
      </c>
      <c r="B167" s="27">
        <v>85321</v>
      </c>
      <c r="C167" s="120" t="s">
        <v>148</v>
      </c>
      <c r="D167" s="28" t="s">
        <v>343</v>
      </c>
      <c r="E167" s="27" t="s">
        <v>107</v>
      </c>
      <c r="F167" s="27" t="s">
        <v>115</v>
      </c>
      <c r="G167" s="96">
        <v>0</v>
      </c>
      <c r="H167" s="28" t="s">
        <v>85</v>
      </c>
      <c r="I167" s="97">
        <v>10</v>
      </c>
      <c r="J167" s="101">
        <v>10</v>
      </c>
      <c r="K167" s="99">
        <v>0</v>
      </c>
      <c r="L167" s="99">
        <v>1500</v>
      </c>
      <c r="M167" s="99">
        <v>2000</v>
      </c>
      <c r="N167" s="112"/>
    </row>
    <row r="168" spans="1:16" ht="45.75" customHeight="1" x14ac:dyDescent="0.25">
      <c r="A168" s="28" t="s">
        <v>91</v>
      </c>
      <c r="B168" s="27">
        <v>85321</v>
      </c>
      <c r="C168" s="120" t="s">
        <v>148</v>
      </c>
      <c r="D168" s="28" t="s">
        <v>344</v>
      </c>
      <c r="E168" s="27" t="s">
        <v>107</v>
      </c>
      <c r="F168" s="27" t="s">
        <v>115</v>
      </c>
      <c r="G168" s="96">
        <v>0</v>
      </c>
      <c r="H168" s="28" t="s">
        <v>85</v>
      </c>
      <c r="I168" s="97">
        <v>5</v>
      </c>
      <c r="J168" s="101">
        <v>5</v>
      </c>
      <c r="K168" s="99">
        <v>0</v>
      </c>
      <c r="L168" s="99">
        <v>1500</v>
      </c>
      <c r="M168" s="99">
        <v>1500</v>
      </c>
      <c r="N168" s="112"/>
    </row>
    <row r="169" spans="1:16" ht="61.5" customHeight="1" x14ac:dyDescent="0.25">
      <c r="A169" s="28" t="s">
        <v>91</v>
      </c>
      <c r="B169" s="27">
        <v>85321</v>
      </c>
      <c r="C169" s="120" t="s">
        <v>148</v>
      </c>
      <c r="D169" s="28" t="s">
        <v>376</v>
      </c>
      <c r="E169" s="27" t="s">
        <v>107</v>
      </c>
      <c r="F169" s="27" t="s">
        <v>115</v>
      </c>
      <c r="G169" s="96">
        <v>0</v>
      </c>
      <c r="H169" s="28" t="s">
        <v>85</v>
      </c>
      <c r="I169" s="97">
        <v>1</v>
      </c>
      <c r="J169" s="101">
        <v>2</v>
      </c>
      <c r="K169" s="99">
        <v>0</v>
      </c>
      <c r="L169" s="99">
        <v>500</v>
      </c>
      <c r="M169" s="99">
        <v>1000</v>
      </c>
      <c r="N169" s="112"/>
    </row>
    <row r="170" spans="1:16" ht="55.5" customHeight="1" x14ac:dyDescent="0.25">
      <c r="A170" s="28" t="s">
        <v>91</v>
      </c>
      <c r="B170" s="27">
        <v>85321</v>
      </c>
      <c r="C170" s="120" t="s">
        <v>148</v>
      </c>
      <c r="D170" s="28" t="s">
        <v>300</v>
      </c>
      <c r="E170" s="27" t="s">
        <v>107</v>
      </c>
      <c r="F170" s="27" t="s">
        <v>115</v>
      </c>
      <c r="G170" s="96">
        <v>0</v>
      </c>
      <c r="H170" s="28" t="s">
        <v>85</v>
      </c>
      <c r="I170" s="97">
        <v>1</v>
      </c>
      <c r="J170" s="101">
        <v>0</v>
      </c>
      <c r="K170" s="99">
        <v>0</v>
      </c>
      <c r="L170" s="99">
        <v>12000</v>
      </c>
      <c r="M170" s="99">
        <v>0</v>
      </c>
      <c r="N170" s="112"/>
    </row>
    <row r="171" spans="1:16" ht="39.75" customHeight="1" x14ac:dyDescent="0.25">
      <c r="A171" s="28" t="s">
        <v>91</v>
      </c>
      <c r="B171" s="27">
        <v>85321</v>
      </c>
      <c r="C171" s="120" t="s">
        <v>148</v>
      </c>
      <c r="D171" s="28" t="s">
        <v>303</v>
      </c>
      <c r="E171" s="27" t="s">
        <v>107</v>
      </c>
      <c r="F171" s="27" t="s">
        <v>115</v>
      </c>
      <c r="G171" s="96">
        <v>0</v>
      </c>
      <c r="H171" s="28" t="s">
        <v>85</v>
      </c>
      <c r="I171" s="97">
        <v>1</v>
      </c>
      <c r="J171" s="101">
        <v>0</v>
      </c>
      <c r="K171" s="99">
        <v>0</v>
      </c>
      <c r="L171" s="99">
        <v>52000</v>
      </c>
      <c r="M171" s="99">
        <v>0</v>
      </c>
      <c r="N171" s="112"/>
    </row>
    <row r="172" spans="1:16" ht="140.25" customHeight="1" x14ac:dyDescent="0.25">
      <c r="A172" s="28" t="str">
        <f>[2]Отчет!A466</f>
        <v>06</v>
      </c>
      <c r="B172" s="28">
        <f>[2]Отчет!B466</f>
        <v>85321</v>
      </c>
      <c r="C172" s="120" t="str">
        <f>[2]Отчет!C466</f>
        <v>КпСП</v>
      </c>
      <c r="D172" s="28" t="s">
        <v>290</v>
      </c>
      <c r="E172" s="120" t="str">
        <f>[2]Отчет!E466</f>
        <v>Количество объектов</v>
      </c>
      <c r="F172" s="27" t="s">
        <v>115</v>
      </c>
      <c r="G172" s="96">
        <v>1</v>
      </c>
      <c r="H172" s="98">
        <v>45261</v>
      </c>
      <c r="I172" s="97">
        <v>0</v>
      </c>
      <c r="J172" s="101">
        <v>0</v>
      </c>
      <c r="K172" s="99">
        <v>4999.54</v>
      </c>
      <c r="L172" s="99">
        <v>0</v>
      </c>
      <c r="M172" s="99">
        <v>0</v>
      </c>
      <c r="N172" s="112"/>
    </row>
    <row r="173" spans="1:16" s="25" customFormat="1" ht="51.75" customHeight="1" x14ac:dyDescent="0.25">
      <c r="A173" s="46" t="s">
        <v>91</v>
      </c>
      <c r="B173" s="48" t="s">
        <v>180</v>
      </c>
      <c r="C173" s="46" t="s">
        <v>85</v>
      </c>
      <c r="D173" s="48" t="s">
        <v>176</v>
      </c>
      <c r="E173" s="41" t="s">
        <v>219</v>
      </c>
      <c r="F173" s="41" t="s">
        <v>115</v>
      </c>
      <c r="G173" s="45">
        <f>G175+G176+G177+G178+G179+G180+G181+G182+G183+G184+G189+G185+G186+G187+G188</f>
        <v>12</v>
      </c>
      <c r="H173" s="43" t="s">
        <v>85</v>
      </c>
      <c r="I173" s="62">
        <f>I175+I176+I177+I178+I179+I180+I181+I182+I183+I184+I189+I185+I186+I187+I188</f>
        <v>4</v>
      </c>
      <c r="J173" s="49">
        <f>J175+J176+J177+J178+J179+J180+J181+J182+J183+J184+J189+J185+J186+J187+J188</f>
        <v>0</v>
      </c>
      <c r="K173" s="90">
        <f>K175+K176+K177+K178+K179+K180+K181+K182+K174+K183+K184+K189+K185+K186+K187+K188</f>
        <v>24997.444</v>
      </c>
      <c r="L173" s="90">
        <f>L175+L176+L177+L178+L179+L180+L181+L182+L174+L183+L184+L189+L185+L186+L187+L188</f>
        <v>23939</v>
      </c>
      <c r="M173" s="90">
        <f t="shared" ref="M173" si="7">M175+M176+M177+M178+M179+M180+M181+M182+M174+M183+M184+M189+M185+M186+M187+M188</f>
        <v>0</v>
      </c>
      <c r="N173" s="113"/>
      <c r="O173" s="54"/>
    </row>
    <row r="174" spans="1:16" s="25" customFormat="1" ht="114.75" customHeight="1" x14ac:dyDescent="0.25">
      <c r="A174" s="120" t="str">
        <f>[2]Отчет!A474</f>
        <v>06</v>
      </c>
      <c r="B174" s="28">
        <f>[2]Отчет!B474</f>
        <v>85321</v>
      </c>
      <c r="C174" s="120" t="str">
        <f>[2]Отчет!C474</f>
        <v>МКУ "КСЗ"</v>
      </c>
      <c r="D174" s="28" t="s">
        <v>305</v>
      </c>
      <c r="E174" s="28" t="s">
        <v>219</v>
      </c>
      <c r="F174" s="27" t="s">
        <v>115</v>
      </c>
      <c r="G174" s="96">
        <v>21</v>
      </c>
      <c r="H174" s="138" t="s">
        <v>409</v>
      </c>
      <c r="I174" s="97">
        <v>20</v>
      </c>
      <c r="J174" s="138" t="s">
        <v>276</v>
      </c>
      <c r="K174" s="99">
        <v>1713.65</v>
      </c>
      <c r="L174" s="99">
        <v>3500</v>
      </c>
      <c r="M174" s="99">
        <v>0</v>
      </c>
      <c r="N174" s="112"/>
      <c r="O174" s="54"/>
    </row>
    <row r="175" spans="1:16" s="25" customFormat="1" ht="71.25" customHeight="1" x14ac:dyDescent="0.25">
      <c r="A175" s="120" t="s">
        <v>91</v>
      </c>
      <c r="B175" s="28" t="s">
        <v>180</v>
      </c>
      <c r="C175" s="120" t="s">
        <v>148</v>
      </c>
      <c r="D175" s="28" t="s">
        <v>177</v>
      </c>
      <c r="E175" s="27" t="s">
        <v>219</v>
      </c>
      <c r="F175" s="27" t="s">
        <v>115</v>
      </c>
      <c r="G175" s="96">
        <v>1</v>
      </c>
      <c r="H175" s="98">
        <v>45261</v>
      </c>
      <c r="I175" s="97">
        <v>0</v>
      </c>
      <c r="J175" s="101">
        <v>0</v>
      </c>
      <c r="K175" s="99">
        <v>814</v>
      </c>
      <c r="L175" s="99">
        <v>0</v>
      </c>
      <c r="M175" s="99">
        <v>0</v>
      </c>
      <c r="N175" s="112"/>
      <c r="O175" s="54"/>
    </row>
    <row r="176" spans="1:16" s="25" customFormat="1" ht="67.5" customHeight="1" x14ac:dyDescent="0.25">
      <c r="A176" s="120" t="s">
        <v>91</v>
      </c>
      <c r="B176" s="28" t="s">
        <v>180</v>
      </c>
      <c r="C176" s="120" t="s">
        <v>148</v>
      </c>
      <c r="D176" s="28" t="s">
        <v>178</v>
      </c>
      <c r="E176" s="27" t="s">
        <v>219</v>
      </c>
      <c r="F176" s="27" t="s">
        <v>115</v>
      </c>
      <c r="G176" s="96">
        <v>1</v>
      </c>
      <c r="H176" s="98">
        <v>45261</v>
      </c>
      <c r="I176" s="97">
        <v>0</v>
      </c>
      <c r="J176" s="101">
        <v>0</v>
      </c>
      <c r="K176" s="99">
        <v>385</v>
      </c>
      <c r="L176" s="99">
        <v>0</v>
      </c>
      <c r="M176" s="99">
        <v>0</v>
      </c>
      <c r="N176" s="112"/>
      <c r="O176" s="54"/>
    </row>
    <row r="177" spans="1:15" s="25" customFormat="1" ht="78.75" customHeight="1" x14ac:dyDescent="0.25">
      <c r="A177" s="120" t="s">
        <v>91</v>
      </c>
      <c r="B177" s="28" t="s">
        <v>180</v>
      </c>
      <c r="C177" s="120" t="s">
        <v>148</v>
      </c>
      <c r="D177" s="28" t="s">
        <v>278</v>
      </c>
      <c r="E177" s="27" t="s">
        <v>219</v>
      </c>
      <c r="F177" s="27" t="s">
        <v>115</v>
      </c>
      <c r="G177" s="96">
        <v>1</v>
      </c>
      <c r="H177" s="98">
        <v>45261</v>
      </c>
      <c r="I177" s="97">
        <v>0</v>
      </c>
      <c r="J177" s="101">
        <v>0</v>
      </c>
      <c r="K177" s="99">
        <v>390</v>
      </c>
      <c r="L177" s="99">
        <v>0</v>
      </c>
      <c r="M177" s="99">
        <v>0</v>
      </c>
      <c r="N177" s="112"/>
      <c r="O177" s="54"/>
    </row>
    <row r="178" spans="1:15" s="25" customFormat="1" ht="342.75" customHeight="1" x14ac:dyDescent="0.25">
      <c r="A178" s="28" t="s">
        <v>91</v>
      </c>
      <c r="B178" s="28" t="s">
        <v>180</v>
      </c>
      <c r="C178" s="120" t="s">
        <v>148</v>
      </c>
      <c r="D178" s="28" t="str">
        <f>[2]Отчет!$D$494</f>
        <v>Разработка проектной документации по благоустройству терриитории, прилегающей к Музейному кварталу (1,3,4, этапы), "Оценка воздействия на водные биоресурсы и среду их обитания,  включая расчет прогнозируемого ущерба рыбным запасам при производстве работ по объекту:  «Благоустройство территории, прилегающей к Музейному кварталу в г. Калининграде» (1, 3, 4 этап),   работ по разработке проектно-сметной документации на ремонт железобетонных и бетонных конструкций набережной по объекту «Благоустройство территории, прилегающей к Музейному кварталу в г. Калининграде» (1, 3, 4 этап),  Разработка проектной и рабочей документации по объекту "Благоустройство территории, прилегающей к Музейному кварталу в г. Калининграде" (5-6 этапы)</v>
      </c>
      <c r="E178" s="27" t="s">
        <v>219</v>
      </c>
      <c r="F178" s="27" t="s">
        <v>115</v>
      </c>
      <c r="G178" s="96">
        <v>2</v>
      </c>
      <c r="H178" s="98">
        <v>45261</v>
      </c>
      <c r="I178" s="97">
        <v>0</v>
      </c>
      <c r="J178" s="101">
        <v>0</v>
      </c>
      <c r="K178" s="99">
        <v>12431.83</v>
      </c>
      <c r="L178" s="99">
        <v>1100</v>
      </c>
      <c r="M178" s="99">
        <v>0</v>
      </c>
      <c r="N178" s="112"/>
      <c r="O178" s="54"/>
    </row>
    <row r="179" spans="1:15" s="25" customFormat="1" ht="108" customHeight="1" x14ac:dyDescent="0.25">
      <c r="A179" s="28" t="s">
        <v>91</v>
      </c>
      <c r="B179" s="28" t="s">
        <v>180</v>
      </c>
      <c r="C179" s="120" t="s">
        <v>148</v>
      </c>
      <c r="D179" s="28" t="s">
        <v>319</v>
      </c>
      <c r="E179" s="27" t="s">
        <v>219</v>
      </c>
      <c r="F179" s="27" t="s">
        <v>115</v>
      </c>
      <c r="G179" s="96">
        <v>1</v>
      </c>
      <c r="H179" s="98">
        <v>45261</v>
      </c>
      <c r="I179" s="97">
        <v>0</v>
      </c>
      <c r="J179" s="101">
        <v>0</v>
      </c>
      <c r="K179" s="99">
        <v>1924.72</v>
      </c>
      <c r="L179" s="99">
        <v>0</v>
      </c>
      <c r="M179" s="99">
        <v>0</v>
      </c>
      <c r="N179" s="112"/>
      <c r="O179" s="54"/>
    </row>
    <row r="180" spans="1:15" s="25" customFormat="1" ht="90.75" customHeight="1" x14ac:dyDescent="0.25">
      <c r="A180" s="28" t="s">
        <v>91</v>
      </c>
      <c r="B180" s="28" t="s">
        <v>180</v>
      </c>
      <c r="C180" s="120" t="s">
        <v>148</v>
      </c>
      <c r="D180" s="28" t="s">
        <v>309</v>
      </c>
      <c r="E180" s="27" t="s">
        <v>219</v>
      </c>
      <c r="F180" s="27" t="s">
        <v>115</v>
      </c>
      <c r="G180" s="96">
        <v>1</v>
      </c>
      <c r="H180" s="98">
        <v>45261</v>
      </c>
      <c r="I180" s="97">
        <v>0</v>
      </c>
      <c r="J180" s="101">
        <v>0</v>
      </c>
      <c r="K180" s="99">
        <v>4199.9939999999997</v>
      </c>
      <c r="L180" s="99">
        <v>0</v>
      </c>
      <c r="M180" s="99">
        <v>0</v>
      </c>
      <c r="N180" s="112"/>
      <c r="O180" s="54"/>
    </row>
    <row r="181" spans="1:15" s="25" customFormat="1" ht="66" customHeight="1" x14ac:dyDescent="0.25">
      <c r="A181" s="28" t="s">
        <v>91</v>
      </c>
      <c r="B181" s="28" t="s">
        <v>180</v>
      </c>
      <c r="C181" s="120" t="s">
        <v>148</v>
      </c>
      <c r="D181" s="28" t="s">
        <v>320</v>
      </c>
      <c r="E181" s="27" t="s">
        <v>219</v>
      </c>
      <c r="F181" s="27" t="s">
        <v>115</v>
      </c>
      <c r="G181" s="96">
        <v>1</v>
      </c>
      <c r="H181" s="98">
        <v>45261</v>
      </c>
      <c r="I181" s="97">
        <v>0</v>
      </c>
      <c r="J181" s="101">
        <v>0</v>
      </c>
      <c r="K181" s="99">
        <v>460</v>
      </c>
      <c r="L181" s="99">
        <v>0</v>
      </c>
      <c r="M181" s="99">
        <v>0</v>
      </c>
      <c r="N181" s="112"/>
    </row>
    <row r="182" spans="1:15" s="25" customFormat="1" ht="62.25" customHeight="1" x14ac:dyDescent="0.25">
      <c r="A182" s="28" t="s">
        <v>91</v>
      </c>
      <c r="B182" s="28" t="s">
        <v>180</v>
      </c>
      <c r="C182" s="120" t="s">
        <v>148</v>
      </c>
      <c r="D182" s="28" t="s">
        <v>310</v>
      </c>
      <c r="E182" s="27" t="s">
        <v>219</v>
      </c>
      <c r="F182" s="27" t="s">
        <v>115</v>
      </c>
      <c r="G182" s="96">
        <v>1</v>
      </c>
      <c r="H182" s="98">
        <v>44927</v>
      </c>
      <c r="I182" s="97">
        <v>0</v>
      </c>
      <c r="J182" s="101">
        <v>0</v>
      </c>
      <c r="K182" s="99">
        <v>600</v>
      </c>
      <c r="L182" s="99">
        <v>0</v>
      </c>
      <c r="M182" s="99">
        <v>0</v>
      </c>
      <c r="N182" s="112"/>
    </row>
    <row r="183" spans="1:15" s="25" customFormat="1" ht="136.5" customHeight="1" x14ac:dyDescent="0.25">
      <c r="A183" s="121" t="s">
        <v>91</v>
      </c>
      <c r="B183" s="121">
        <v>85321</v>
      </c>
      <c r="C183" s="137" t="s">
        <v>275</v>
      </c>
      <c r="D183" s="121" t="s">
        <v>279</v>
      </c>
      <c r="E183" s="27" t="s">
        <v>219</v>
      </c>
      <c r="F183" s="27" t="s">
        <v>115</v>
      </c>
      <c r="G183" s="96">
        <v>1</v>
      </c>
      <c r="H183" s="98">
        <v>45261</v>
      </c>
      <c r="I183" s="97">
        <v>0</v>
      </c>
      <c r="J183" s="101">
        <v>0</v>
      </c>
      <c r="K183" s="86">
        <v>0</v>
      </c>
      <c r="L183" s="99">
        <v>7100</v>
      </c>
      <c r="M183" s="99">
        <v>0</v>
      </c>
      <c r="N183" s="112"/>
    </row>
    <row r="184" spans="1:15" s="25" customFormat="1" ht="79.5" customHeight="1" x14ac:dyDescent="0.25">
      <c r="A184" s="28" t="s">
        <v>91</v>
      </c>
      <c r="B184" s="28">
        <v>85321</v>
      </c>
      <c r="C184" s="120" t="s">
        <v>275</v>
      </c>
      <c r="D184" s="28" t="s">
        <v>280</v>
      </c>
      <c r="E184" s="27" t="s">
        <v>219</v>
      </c>
      <c r="F184" s="27" t="s">
        <v>115</v>
      </c>
      <c r="G184" s="96">
        <v>1</v>
      </c>
      <c r="H184" s="98">
        <v>45261</v>
      </c>
      <c r="I184" s="97">
        <v>0</v>
      </c>
      <c r="J184" s="101">
        <v>0</v>
      </c>
      <c r="K184" s="99">
        <v>778.25</v>
      </c>
      <c r="L184" s="99">
        <v>0</v>
      </c>
      <c r="M184" s="99">
        <v>0</v>
      </c>
      <c r="N184" s="112"/>
      <c r="O184" s="54"/>
    </row>
    <row r="185" spans="1:15" s="25" customFormat="1" ht="65.25" customHeight="1" x14ac:dyDescent="0.25">
      <c r="A185" s="121" t="s">
        <v>91</v>
      </c>
      <c r="B185" s="121">
        <v>85321</v>
      </c>
      <c r="C185" s="137" t="s">
        <v>275</v>
      </c>
      <c r="D185" s="121" t="s">
        <v>299</v>
      </c>
      <c r="E185" s="120" t="s">
        <v>219</v>
      </c>
      <c r="F185" s="120" t="s">
        <v>115</v>
      </c>
      <c r="G185" s="96">
        <v>1</v>
      </c>
      <c r="H185" s="98">
        <v>45261</v>
      </c>
      <c r="I185" s="97">
        <v>0</v>
      </c>
      <c r="J185" s="101">
        <v>0</v>
      </c>
      <c r="K185" s="99">
        <v>1300</v>
      </c>
      <c r="L185" s="99">
        <v>0</v>
      </c>
      <c r="M185" s="99">
        <v>0</v>
      </c>
      <c r="N185" s="112"/>
      <c r="O185" s="54"/>
    </row>
    <row r="186" spans="1:15" s="25" customFormat="1" ht="80.25" customHeight="1" x14ac:dyDescent="0.25">
      <c r="A186" s="121" t="s">
        <v>91</v>
      </c>
      <c r="B186" s="121">
        <v>85321</v>
      </c>
      <c r="C186" s="137" t="s">
        <v>275</v>
      </c>
      <c r="D186" s="121" t="s">
        <v>382</v>
      </c>
      <c r="E186" s="120" t="s">
        <v>219</v>
      </c>
      <c r="F186" s="120" t="s">
        <v>115</v>
      </c>
      <c r="G186" s="96">
        <v>0</v>
      </c>
      <c r="H186" s="98" t="s">
        <v>85</v>
      </c>
      <c r="I186" s="97">
        <v>1</v>
      </c>
      <c r="J186" s="101">
        <v>0</v>
      </c>
      <c r="K186" s="99">
        <v>0</v>
      </c>
      <c r="L186" s="99">
        <v>3998</v>
      </c>
      <c r="M186" s="99">
        <v>0</v>
      </c>
      <c r="N186" s="112"/>
      <c r="O186" s="54"/>
    </row>
    <row r="187" spans="1:15" s="25" customFormat="1" ht="92.25" customHeight="1" x14ac:dyDescent="0.25">
      <c r="A187" s="121" t="s">
        <v>91</v>
      </c>
      <c r="B187" s="121">
        <v>85321</v>
      </c>
      <c r="C187" s="137" t="s">
        <v>275</v>
      </c>
      <c r="D187" s="121" t="s">
        <v>337</v>
      </c>
      <c r="E187" s="120" t="s">
        <v>219</v>
      </c>
      <c r="F187" s="120" t="s">
        <v>115</v>
      </c>
      <c r="G187" s="96">
        <v>0</v>
      </c>
      <c r="H187" s="98" t="s">
        <v>85</v>
      </c>
      <c r="I187" s="97">
        <v>1</v>
      </c>
      <c r="J187" s="101">
        <v>0</v>
      </c>
      <c r="K187" s="99">
        <v>0</v>
      </c>
      <c r="L187" s="99">
        <v>541</v>
      </c>
      <c r="M187" s="99">
        <v>0</v>
      </c>
      <c r="N187" s="112"/>
      <c r="O187" s="54"/>
    </row>
    <row r="188" spans="1:15" s="25" customFormat="1" ht="60.75" customHeight="1" x14ac:dyDescent="0.25">
      <c r="A188" s="121" t="s">
        <v>91</v>
      </c>
      <c r="B188" s="121">
        <v>85321</v>
      </c>
      <c r="C188" s="137" t="s">
        <v>275</v>
      </c>
      <c r="D188" s="121" t="s">
        <v>301</v>
      </c>
      <c r="E188" s="120" t="s">
        <v>219</v>
      </c>
      <c r="F188" s="120" t="s">
        <v>115</v>
      </c>
      <c r="G188" s="96">
        <v>0</v>
      </c>
      <c r="H188" s="98" t="s">
        <v>85</v>
      </c>
      <c r="I188" s="97">
        <v>1</v>
      </c>
      <c r="J188" s="101">
        <v>0</v>
      </c>
      <c r="K188" s="99">
        <v>0</v>
      </c>
      <c r="L188" s="99">
        <v>7100</v>
      </c>
      <c r="M188" s="99">
        <v>0</v>
      </c>
      <c r="N188" s="112"/>
      <c r="O188" s="54"/>
    </row>
    <row r="189" spans="1:15" s="25" customFormat="1" ht="80.25" customHeight="1" x14ac:dyDescent="0.25">
      <c r="A189" s="121" t="str">
        <f>[2]Отчет!A530</f>
        <v>06</v>
      </c>
      <c r="B189" s="121">
        <f>[2]Отчет!B530</f>
        <v>85321</v>
      </c>
      <c r="C189" s="137" t="str">
        <f>[2]Отчет!C530</f>
        <v xml:space="preserve">МКУ "КСЗ"  </v>
      </c>
      <c r="D189" s="121" t="s">
        <v>295</v>
      </c>
      <c r="E189" s="120" t="str">
        <f>[2]Отчет!E530</f>
        <v>Комплект проектной документации</v>
      </c>
      <c r="F189" s="120" t="s">
        <v>115</v>
      </c>
      <c r="G189" s="96">
        <v>0</v>
      </c>
      <c r="H189" s="98" t="s">
        <v>85</v>
      </c>
      <c r="I189" s="97">
        <v>1</v>
      </c>
      <c r="J189" s="101">
        <v>0</v>
      </c>
      <c r="K189" s="99">
        <v>0</v>
      </c>
      <c r="L189" s="99">
        <v>600</v>
      </c>
      <c r="M189" s="99">
        <v>0</v>
      </c>
      <c r="N189" s="112"/>
      <c r="O189" s="54"/>
    </row>
    <row r="190" spans="1:15" s="25" customFormat="1" ht="123" customHeight="1" x14ac:dyDescent="0.25">
      <c r="A190" s="148" t="s">
        <v>91</v>
      </c>
      <c r="B190" s="148" t="s">
        <v>298</v>
      </c>
      <c r="C190" s="151" t="s">
        <v>85</v>
      </c>
      <c r="D190" s="148" t="s">
        <v>297</v>
      </c>
      <c r="E190" s="41" t="s">
        <v>107</v>
      </c>
      <c r="F190" s="46" t="s">
        <v>115</v>
      </c>
      <c r="G190" s="45">
        <v>0</v>
      </c>
      <c r="H190" s="152" t="s">
        <v>85</v>
      </c>
      <c r="I190" s="62">
        <v>1</v>
      </c>
      <c r="J190" s="49">
        <v>0</v>
      </c>
      <c r="K190" s="90">
        <f>K191</f>
        <v>82872.149999999994</v>
      </c>
      <c r="L190" s="90">
        <f t="shared" ref="L190:M190" si="8">L191</f>
        <v>100000</v>
      </c>
      <c r="M190" s="90">
        <f t="shared" si="8"/>
        <v>0</v>
      </c>
      <c r="N190" s="113"/>
      <c r="O190" s="54"/>
    </row>
    <row r="191" spans="1:15" s="25" customFormat="1" ht="58.5" customHeight="1" x14ac:dyDescent="0.25">
      <c r="A191" s="121" t="s">
        <v>91</v>
      </c>
      <c r="B191" s="121" t="s">
        <v>298</v>
      </c>
      <c r="C191" s="137" t="s">
        <v>154</v>
      </c>
      <c r="D191" s="121" t="s">
        <v>313</v>
      </c>
      <c r="E191" s="27" t="s">
        <v>107</v>
      </c>
      <c r="F191" s="120" t="s">
        <v>115</v>
      </c>
      <c r="G191" s="96">
        <v>0</v>
      </c>
      <c r="H191" s="98" t="s">
        <v>85</v>
      </c>
      <c r="I191" s="97">
        <v>1</v>
      </c>
      <c r="J191" s="101">
        <v>0</v>
      </c>
      <c r="K191" s="86">
        <v>82872.149999999994</v>
      </c>
      <c r="L191" s="86">
        <v>100000</v>
      </c>
      <c r="M191" s="86">
        <v>0</v>
      </c>
      <c r="N191" s="110"/>
      <c r="O191" s="54"/>
    </row>
    <row r="192" spans="1:15" s="25" customFormat="1" ht="43.5" customHeight="1" x14ac:dyDescent="0.25">
      <c r="A192" s="209" t="s">
        <v>91</v>
      </c>
      <c r="B192" s="209" t="s">
        <v>85</v>
      </c>
      <c r="C192" s="209" t="s">
        <v>85</v>
      </c>
      <c r="D192" s="239" t="s">
        <v>144</v>
      </c>
      <c r="E192" s="41" t="s">
        <v>107</v>
      </c>
      <c r="F192" s="41" t="s">
        <v>115</v>
      </c>
      <c r="G192" s="44">
        <f>G194</f>
        <v>1</v>
      </c>
      <c r="H192" s="43" t="s">
        <v>85</v>
      </c>
      <c r="I192" s="44">
        <f>I194</f>
        <v>0</v>
      </c>
      <c r="J192" s="42">
        <f>J194</f>
        <v>0</v>
      </c>
      <c r="K192" s="87">
        <f>K194+K195</f>
        <v>130953.33</v>
      </c>
      <c r="L192" s="87">
        <f>L194+L195</f>
        <v>0</v>
      </c>
      <c r="M192" s="87">
        <f>M194+M195</f>
        <v>0</v>
      </c>
      <c r="N192" s="111"/>
      <c r="O192" s="54"/>
    </row>
    <row r="193" spans="1:16" s="25" customFormat="1" ht="53.25" customHeight="1" x14ac:dyDescent="0.25">
      <c r="A193" s="210"/>
      <c r="B193" s="210"/>
      <c r="C193" s="210"/>
      <c r="D193" s="240"/>
      <c r="E193" s="41" t="s">
        <v>219</v>
      </c>
      <c r="F193" s="41" t="s">
        <v>115</v>
      </c>
      <c r="G193" s="44">
        <f>G196</f>
        <v>1</v>
      </c>
      <c r="H193" s="43" t="s">
        <v>85</v>
      </c>
      <c r="I193" s="44">
        <f>I196</f>
        <v>0</v>
      </c>
      <c r="J193" s="42">
        <f>J196</f>
        <v>0</v>
      </c>
      <c r="K193" s="87">
        <f>K196</f>
        <v>5864.34</v>
      </c>
      <c r="L193" s="87">
        <f>L196</f>
        <v>0</v>
      </c>
      <c r="M193" s="87">
        <f>M196</f>
        <v>0</v>
      </c>
      <c r="N193" s="111"/>
      <c r="O193" s="54"/>
    </row>
    <row r="194" spans="1:16" s="25" customFormat="1" ht="141.75" customHeight="1" x14ac:dyDescent="0.25">
      <c r="A194" s="195" t="s">
        <v>91</v>
      </c>
      <c r="B194" s="28" t="s">
        <v>189</v>
      </c>
      <c r="C194" s="195" t="s">
        <v>154</v>
      </c>
      <c r="D194" s="100" t="s">
        <v>145</v>
      </c>
      <c r="E194" s="189" t="s">
        <v>107</v>
      </c>
      <c r="F194" s="189" t="s">
        <v>115</v>
      </c>
      <c r="G194" s="202">
        <v>1</v>
      </c>
      <c r="H194" s="191">
        <v>45261</v>
      </c>
      <c r="I194" s="202">
        <v>0</v>
      </c>
      <c r="J194" s="202">
        <v>0</v>
      </c>
      <c r="K194" s="86">
        <v>1634.33</v>
      </c>
      <c r="L194" s="86">
        <v>0</v>
      </c>
      <c r="M194" s="86">
        <v>0</v>
      </c>
      <c r="N194" s="110"/>
      <c r="O194" s="54"/>
    </row>
    <row r="195" spans="1:16" s="25" customFormat="1" ht="194.25" customHeight="1" x14ac:dyDescent="0.25">
      <c r="A195" s="201" t="s">
        <v>91</v>
      </c>
      <c r="B195" s="28" t="s">
        <v>281</v>
      </c>
      <c r="C195" s="201"/>
      <c r="D195" s="100" t="s">
        <v>292</v>
      </c>
      <c r="E195" s="201"/>
      <c r="F195" s="201" t="s">
        <v>115</v>
      </c>
      <c r="G195" s="201"/>
      <c r="H195" s="201"/>
      <c r="I195" s="201">
        <v>0</v>
      </c>
      <c r="J195" s="201">
        <v>0</v>
      </c>
      <c r="K195" s="86">
        <v>129319</v>
      </c>
      <c r="L195" s="86">
        <v>0</v>
      </c>
      <c r="M195" s="86">
        <v>0</v>
      </c>
      <c r="N195" s="110"/>
      <c r="O195" s="54"/>
    </row>
    <row r="196" spans="1:16" ht="69" customHeight="1" x14ac:dyDescent="0.25">
      <c r="A196" s="28" t="s">
        <v>91</v>
      </c>
      <c r="B196" s="28" t="s">
        <v>190</v>
      </c>
      <c r="C196" s="28" t="s">
        <v>154</v>
      </c>
      <c r="D196" s="100" t="s">
        <v>321</v>
      </c>
      <c r="E196" s="27" t="s">
        <v>219</v>
      </c>
      <c r="F196" s="27" t="s">
        <v>115</v>
      </c>
      <c r="G196" s="96">
        <v>1</v>
      </c>
      <c r="H196" s="98">
        <v>45261</v>
      </c>
      <c r="I196" s="96">
        <v>0</v>
      </c>
      <c r="J196" s="101">
        <v>0</v>
      </c>
      <c r="K196" s="86">
        <v>5864.34</v>
      </c>
      <c r="L196" s="86">
        <v>0</v>
      </c>
      <c r="M196" s="86">
        <v>0</v>
      </c>
      <c r="N196" s="110"/>
    </row>
    <row r="197" spans="1:16" ht="60" customHeight="1" x14ac:dyDescent="0.25">
      <c r="A197" s="65" t="s">
        <v>92</v>
      </c>
      <c r="B197" s="64" t="s">
        <v>85</v>
      </c>
      <c r="C197" s="65" t="s">
        <v>85</v>
      </c>
      <c r="D197" s="65" t="s">
        <v>102</v>
      </c>
      <c r="E197" s="64" t="s">
        <v>110</v>
      </c>
      <c r="F197" s="64" t="s">
        <v>195</v>
      </c>
      <c r="G197" s="76">
        <f>G198+G200</f>
        <v>1259.24</v>
      </c>
      <c r="H197" s="77" t="s">
        <v>85</v>
      </c>
      <c r="I197" s="76">
        <f>I198+I200</f>
        <v>1310.24</v>
      </c>
      <c r="J197" s="76">
        <f>J198+J200</f>
        <v>1353.75</v>
      </c>
      <c r="K197" s="91">
        <f t="shared" ref="K197:M197" si="9">K198+K200</f>
        <v>58132.47</v>
      </c>
      <c r="L197" s="91">
        <f t="shared" si="9"/>
        <v>76374.880000000005</v>
      </c>
      <c r="M197" s="162">
        <f t="shared" si="9"/>
        <v>104237.39</v>
      </c>
      <c r="N197" s="157"/>
      <c r="O197" s="155"/>
      <c r="P197" s="155"/>
    </row>
    <row r="198" spans="1:16" ht="49.5" customHeight="1" x14ac:dyDescent="0.25">
      <c r="A198" s="48" t="s">
        <v>92</v>
      </c>
      <c r="B198" s="41">
        <v>85611</v>
      </c>
      <c r="C198" s="48" t="s">
        <v>85</v>
      </c>
      <c r="D198" s="48" t="s">
        <v>194</v>
      </c>
      <c r="E198" s="41" t="s">
        <v>110</v>
      </c>
      <c r="F198" s="41" t="str">
        <f>F199</f>
        <v>тыс.кв.м</v>
      </c>
      <c r="G198" s="46">
        <f>G199</f>
        <v>1209.24</v>
      </c>
      <c r="H198" s="43" t="s">
        <v>85</v>
      </c>
      <c r="I198" s="46">
        <f>I199</f>
        <v>1259.24</v>
      </c>
      <c r="J198" s="46">
        <f t="shared" ref="J198:M198" si="10">J199</f>
        <v>1310.24</v>
      </c>
      <c r="K198" s="90">
        <f t="shared" si="10"/>
        <v>27160</v>
      </c>
      <c r="L198" s="90">
        <f t="shared" si="10"/>
        <v>27160</v>
      </c>
      <c r="M198" s="90">
        <f t="shared" si="10"/>
        <v>27160</v>
      </c>
      <c r="N198" s="113"/>
    </row>
    <row r="199" spans="1:16" ht="60" customHeight="1" x14ac:dyDescent="0.25">
      <c r="A199" s="28" t="s">
        <v>92</v>
      </c>
      <c r="B199" s="27">
        <v>85611</v>
      </c>
      <c r="C199" s="28" t="s">
        <v>148</v>
      </c>
      <c r="D199" s="28" t="s">
        <v>214</v>
      </c>
      <c r="E199" s="27" t="s">
        <v>110</v>
      </c>
      <c r="F199" s="27" t="s">
        <v>195</v>
      </c>
      <c r="G199" s="120">
        <v>1209.24</v>
      </c>
      <c r="H199" s="98">
        <v>45261</v>
      </c>
      <c r="I199" s="120">
        <f>G199+G201</f>
        <v>1259.24</v>
      </c>
      <c r="J199" s="120">
        <f>I199+I201</f>
        <v>1310.24</v>
      </c>
      <c r="K199" s="86">
        <v>27160</v>
      </c>
      <c r="L199" s="86">
        <v>27160</v>
      </c>
      <c r="M199" s="86">
        <v>27160</v>
      </c>
      <c r="N199" s="110"/>
    </row>
    <row r="200" spans="1:16" ht="46.5" customHeight="1" x14ac:dyDescent="0.25">
      <c r="A200" s="48" t="s">
        <v>92</v>
      </c>
      <c r="B200" s="41">
        <v>85621</v>
      </c>
      <c r="C200" s="48" t="s">
        <v>85</v>
      </c>
      <c r="D200" s="48" t="s">
        <v>213</v>
      </c>
      <c r="E200" s="41" t="str">
        <f>E201</f>
        <v>Площадь обустройства мест захоронений</v>
      </c>
      <c r="F200" s="41" t="str">
        <f>F201</f>
        <v>тыс. кв. м</v>
      </c>
      <c r="G200" s="46">
        <f>G201</f>
        <v>50</v>
      </c>
      <c r="H200" s="43" t="s">
        <v>85</v>
      </c>
      <c r="I200" s="87">
        <f>I201</f>
        <v>51</v>
      </c>
      <c r="J200" s="87">
        <f>J201+J202</f>
        <v>43.51</v>
      </c>
      <c r="K200" s="87">
        <f>K201+K202</f>
        <v>30972.47</v>
      </c>
      <c r="L200" s="87">
        <f>L201+L202</f>
        <v>49214.880000000005</v>
      </c>
      <c r="M200" s="87">
        <f>M201+M202</f>
        <v>77077.39</v>
      </c>
      <c r="N200" s="111"/>
    </row>
    <row r="201" spans="1:16" ht="63.75" customHeight="1" x14ac:dyDescent="0.25">
      <c r="A201" s="28" t="s">
        <v>92</v>
      </c>
      <c r="B201" s="27">
        <v>85621</v>
      </c>
      <c r="C201" s="28" t="s">
        <v>148</v>
      </c>
      <c r="D201" s="27" t="s">
        <v>153</v>
      </c>
      <c r="E201" s="27" t="s">
        <v>197</v>
      </c>
      <c r="F201" s="27" t="s">
        <v>116</v>
      </c>
      <c r="G201" s="120">
        <v>50</v>
      </c>
      <c r="H201" s="98">
        <v>45261</v>
      </c>
      <c r="I201" s="128">
        <v>51</v>
      </c>
      <c r="J201" s="101">
        <v>43.51</v>
      </c>
      <c r="K201" s="99">
        <v>30972.47</v>
      </c>
      <c r="L201" s="163">
        <f>42641.55</f>
        <v>42641.55</v>
      </c>
      <c r="M201" s="99">
        <v>77077.39</v>
      </c>
      <c r="N201" s="112"/>
    </row>
    <row r="202" spans="1:16" ht="200.25" customHeight="1" x14ac:dyDescent="0.25">
      <c r="A202" s="121" t="s">
        <v>92</v>
      </c>
      <c r="B202" s="123">
        <v>85621</v>
      </c>
      <c r="C202" s="121" t="s">
        <v>148</v>
      </c>
      <c r="D202" s="123" t="s">
        <v>345</v>
      </c>
      <c r="E202" s="27" t="s">
        <v>229</v>
      </c>
      <c r="F202" s="27" t="s">
        <v>115</v>
      </c>
      <c r="G202" s="96">
        <v>0</v>
      </c>
      <c r="H202" s="98" t="s">
        <v>85</v>
      </c>
      <c r="I202" s="96">
        <v>1</v>
      </c>
      <c r="J202" s="139">
        <v>0</v>
      </c>
      <c r="K202" s="130">
        <v>0</v>
      </c>
      <c r="L202" s="164">
        <f>6540.47+32.86</f>
        <v>6573.33</v>
      </c>
      <c r="M202" s="130">
        <v>0</v>
      </c>
      <c r="N202" s="154"/>
    </row>
    <row r="203" spans="1:16" ht="42" customHeight="1" x14ac:dyDescent="0.25">
      <c r="A203" s="203" t="s">
        <v>93</v>
      </c>
      <c r="B203" s="205" t="s">
        <v>85</v>
      </c>
      <c r="C203" s="205" t="s">
        <v>85</v>
      </c>
      <c r="D203" s="205" t="s">
        <v>103</v>
      </c>
      <c r="E203" s="78" t="s">
        <v>196</v>
      </c>
      <c r="F203" s="78" t="s">
        <v>115</v>
      </c>
      <c r="G203" s="79">
        <f>G206</f>
        <v>2</v>
      </c>
      <c r="H203" s="80" t="s">
        <v>85</v>
      </c>
      <c r="I203" s="78">
        <f>I207+I208</f>
        <v>1</v>
      </c>
      <c r="J203" s="80">
        <f>J207+J208</f>
        <v>1</v>
      </c>
      <c r="K203" s="233">
        <f>K206+K209+K213+K215+K211</f>
        <v>50042.99</v>
      </c>
      <c r="L203" s="233">
        <f>L206+L209+L213+L215+L211</f>
        <v>96060.26999999999</v>
      </c>
      <c r="M203" s="233">
        <f>M206+M209+M213+M215+M211</f>
        <v>50163.12</v>
      </c>
      <c r="N203" s="115"/>
    </row>
    <row r="204" spans="1:16" ht="46.5" customHeight="1" x14ac:dyDescent="0.25">
      <c r="A204" s="204"/>
      <c r="B204" s="206"/>
      <c r="C204" s="206"/>
      <c r="D204" s="206"/>
      <c r="E204" s="78" t="s">
        <v>140</v>
      </c>
      <c r="F204" s="78" t="s">
        <v>115</v>
      </c>
      <c r="G204" s="78">
        <f>G214</f>
        <v>15</v>
      </c>
      <c r="H204" s="80" t="s">
        <v>85</v>
      </c>
      <c r="I204" s="78">
        <f>I214</f>
        <v>9</v>
      </c>
      <c r="J204" s="80">
        <f>J214</f>
        <v>9</v>
      </c>
      <c r="K204" s="234"/>
      <c r="L204" s="234"/>
      <c r="M204" s="235"/>
      <c r="N204" s="165"/>
      <c r="O204" s="155"/>
      <c r="P204" s="155"/>
    </row>
    <row r="205" spans="1:16" ht="46.5" customHeight="1" x14ac:dyDescent="0.25">
      <c r="A205" s="204"/>
      <c r="B205" s="206"/>
      <c r="C205" s="206"/>
      <c r="D205" s="206"/>
      <c r="E205" s="78" t="s">
        <v>202</v>
      </c>
      <c r="F205" s="78" t="s">
        <v>80</v>
      </c>
      <c r="G205" s="78">
        <f>G216</f>
        <v>28</v>
      </c>
      <c r="H205" s="80" t="s">
        <v>85</v>
      </c>
      <c r="I205" s="78">
        <f>I216</f>
        <v>0</v>
      </c>
      <c r="J205" s="80">
        <f>J216</f>
        <v>0</v>
      </c>
      <c r="K205" s="234"/>
      <c r="L205" s="234"/>
      <c r="M205" s="234"/>
      <c r="N205" s="107"/>
    </row>
    <row r="206" spans="1:16" ht="54.75" customHeight="1" x14ac:dyDescent="0.25">
      <c r="A206" s="56" t="s">
        <v>93</v>
      </c>
      <c r="B206" s="57">
        <v>96111</v>
      </c>
      <c r="C206" s="57" t="s">
        <v>85</v>
      </c>
      <c r="D206" s="57" t="s">
        <v>158</v>
      </c>
      <c r="E206" s="57" t="str">
        <f>E203</f>
        <v>Количество объектов рекультивации</v>
      </c>
      <c r="F206" s="57" t="str">
        <f>F207</f>
        <v>ед.</v>
      </c>
      <c r="G206" s="59">
        <f>G207+G208</f>
        <v>2</v>
      </c>
      <c r="H206" s="56" t="s">
        <v>85</v>
      </c>
      <c r="I206" s="59">
        <f t="shared" ref="I206:M206" si="11">I207+I208</f>
        <v>1</v>
      </c>
      <c r="J206" s="59">
        <f t="shared" si="11"/>
        <v>1</v>
      </c>
      <c r="K206" s="92">
        <f t="shared" si="11"/>
        <v>8173.8600000000006</v>
      </c>
      <c r="L206" s="92">
        <f t="shared" si="11"/>
        <v>20000</v>
      </c>
      <c r="M206" s="92">
        <f t="shared" si="11"/>
        <v>20000</v>
      </c>
      <c r="N206" s="115"/>
    </row>
    <row r="207" spans="1:16" ht="49.5" customHeight="1" x14ac:dyDescent="0.25">
      <c r="A207" s="140" t="s">
        <v>93</v>
      </c>
      <c r="B207" s="141">
        <v>96111</v>
      </c>
      <c r="C207" s="141" t="s">
        <v>157</v>
      </c>
      <c r="D207" s="141" t="s">
        <v>226</v>
      </c>
      <c r="E207" s="141" t="str">
        <f>E206</f>
        <v>Количество объектов рекультивации</v>
      </c>
      <c r="F207" s="141" t="s">
        <v>115</v>
      </c>
      <c r="G207" s="142">
        <v>1</v>
      </c>
      <c r="H207" s="98">
        <v>45261</v>
      </c>
      <c r="I207" s="141">
        <v>0</v>
      </c>
      <c r="J207" s="141">
        <v>0</v>
      </c>
      <c r="K207" s="143">
        <v>3173.86</v>
      </c>
      <c r="L207" s="143">
        <v>0</v>
      </c>
      <c r="M207" s="143">
        <v>0</v>
      </c>
      <c r="N207" s="116"/>
    </row>
    <row r="208" spans="1:16" ht="63.75" customHeight="1" x14ac:dyDescent="0.25">
      <c r="A208" s="140" t="s">
        <v>93</v>
      </c>
      <c r="B208" s="141">
        <v>96111</v>
      </c>
      <c r="C208" s="141" t="s">
        <v>150</v>
      </c>
      <c r="D208" s="141" t="s">
        <v>198</v>
      </c>
      <c r="E208" s="141" t="str">
        <f>E206</f>
        <v>Количество объектов рекультивации</v>
      </c>
      <c r="F208" s="141" t="s">
        <v>115</v>
      </c>
      <c r="G208" s="142">
        <v>1</v>
      </c>
      <c r="H208" s="98">
        <v>45261</v>
      </c>
      <c r="I208" s="141">
        <v>1</v>
      </c>
      <c r="J208" s="141">
        <v>1</v>
      </c>
      <c r="K208" s="143">
        <v>5000</v>
      </c>
      <c r="L208" s="143">
        <v>20000</v>
      </c>
      <c r="M208" s="143">
        <v>20000</v>
      </c>
      <c r="N208" s="116"/>
    </row>
    <row r="209" spans="1:16" ht="58.5" customHeight="1" x14ac:dyDescent="0.25">
      <c r="A209" s="56" t="s">
        <v>93</v>
      </c>
      <c r="B209" s="57">
        <v>96113</v>
      </c>
      <c r="C209" s="57" t="s">
        <v>85</v>
      </c>
      <c r="D209" s="57" t="s">
        <v>159</v>
      </c>
      <c r="E209" s="57" t="s">
        <v>160</v>
      </c>
      <c r="F209" s="57" t="s">
        <v>161</v>
      </c>
      <c r="G209" s="57">
        <v>0</v>
      </c>
      <c r="H209" s="56" t="s">
        <v>85</v>
      </c>
      <c r="I209" s="57">
        <f>I210</f>
        <v>611.96</v>
      </c>
      <c r="J209" s="57">
        <v>0</v>
      </c>
      <c r="K209" s="92">
        <f>K210</f>
        <v>0</v>
      </c>
      <c r="L209" s="92">
        <f>L210</f>
        <v>45897.15</v>
      </c>
      <c r="M209" s="92">
        <f>M210</f>
        <v>0</v>
      </c>
      <c r="N209" s="115"/>
    </row>
    <row r="210" spans="1:16" ht="50.1" customHeight="1" x14ac:dyDescent="0.25">
      <c r="A210" s="140" t="s">
        <v>93</v>
      </c>
      <c r="B210" s="141">
        <v>96113</v>
      </c>
      <c r="C210" s="141" t="s">
        <v>120</v>
      </c>
      <c r="D210" s="141" t="s">
        <v>223</v>
      </c>
      <c r="E210" s="141" t="s">
        <v>160</v>
      </c>
      <c r="F210" s="141" t="str">
        <f>F209</f>
        <v>тыс. шт.</v>
      </c>
      <c r="G210" s="141">
        <v>0</v>
      </c>
      <c r="H210" s="98" t="s">
        <v>85</v>
      </c>
      <c r="I210" s="141">
        <v>611.96</v>
      </c>
      <c r="J210" s="141">
        <v>0</v>
      </c>
      <c r="K210" s="143">
        <v>0</v>
      </c>
      <c r="L210" s="143">
        <v>45897.15</v>
      </c>
      <c r="M210" s="143">
        <v>0</v>
      </c>
      <c r="N210" s="116"/>
    </row>
    <row r="211" spans="1:16" ht="47.25" customHeight="1" x14ac:dyDescent="0.25">
      <c r="A211" s="56" t="s">
        <v>93</v>
      </c>
      <c r="B211" s="57">
        <v>96114</v>
      </c>
      <c r="C211" s="57" t="s">
        <v>85</v>
      </c>
      <c r="D211" s="57" t="s">
        <v>282</v>
      </c>
      <c r="E211" s="57" t="s">
        <v>283</v>
      </c>
      <c r="F211" s="57" t="str">
        <f>F204</f>
        <v>ед.</v>
      </c>
      <c r="G211" s="57">
        <f>G212</f>
        <v>6</v>
      </c>
      <c r="H211" s="56" t="s">
        <v>85</v>
      </c>
      <c r="I211" s="56">
        <f t="shared" ref="I211:M211" si="12">I212</f>
        <v>6</v>
      </c>
      <c r="J211" s="56">
        <f t="shared" si="12"/>
        <v>6</v>
      </c>
      <c r="K211" s="92">
        <f t="shared" si="12"/>
        <v>163.12</v>
      </c>
      <c r="L211" s="92">
        <f t="shared" si="12"/>
        <v>163.12</v>
      </c>
      <c r="M211" s="92">
        <f t="shared" si="12"/>
        <v>163.12</v>
      </c>
      <c r="N211" s="115"/>
    </row>
    <row r="212" spans="1:16" ht="50.1" customHeight="1" x14ac:dyDescent="0.25">
      <c r="A212" s="28" t="s">
        <v>93</v>
      </c>
      <c r="B212" s="27">
        <v>96114</v>
      </c>
      <c r="C212" s="27" t="s">
        <v>120</v>
      </c>
      <c r="D212" s="27" t="s">
        <v>285</v>
      </c>
      <c r="E212" s="144" t="s">
        <v>283</v>
      </c>
      <c r="F212" s="27" t="s">
        <v>115</v>
      </c>
      <c r="G212" s="27">
        <v>6</v>
      </c>
      <c r="H212" s="98">
        <v>45261</v>
      </c>
      <c r="I212" s="27">
        <v>6</v>
      </c>
      <c r="J212" s="27">
        <v>6</v>
      </c>
      <c r="K212" s="86">
        <v>163.12</v>
      </c>
      <c r="L212" s="86">
        <v>163.12</v>
      </c>
      <c r="M212" s="86">
        <v>163.12</v>
      </c>
      <c r="N212" s="116"/>
    </row>
    <row r="213" spans="1:16" ht="54" customHeight="1" x14ac:dyDescent="0.25">
      <c r="A213" s="56" t="s">
        <v>93</v>
      </c>
      <c r="B213" s="57">
        <v>96121</v>
      </c>
      <c r="C213" s="57" t="s">
        <v>85</v>
      </c>
      <c r="D213" s="57" t="s">
        <v>215</v>
      </c>
      <c r="E213" s="57" t="str">
        <f>E204</f>
        <v>Количество обустроенных контейнерных площадок</v>
      </c>
      <c r="F213" s="57" t="str">
        <f>F204</f>
        <v>ед.</v>
      </c>
      <c r="G213" s="57">
        <f>G214</f>
        <v>15</v>
      </c>
      <c r="H213" s="56" t="s">
        <v>85</v>
      </c>
      <c r="I213" s="57">
        <f t="shared" ref="I213:M213" si="13">I214</f>
        <v>9</v>
      </c>
      <c r="J213" s="57">
        <f t="shared" si="13"/>
        <v>9</v>
      </c>
      <c r="K213" s="92">
        <f t="shared" si="13"/>
        <v>40263.589999999997</v>
      </c>
      <c r="L213" s="92">
        <f t="shared" si="13"/>
        <v>30000</v>
      </c>
      <c r="M213" s="92">
        <f t="shared" si="13"/>
        <v>30000</v>
      </c>
      <c r="N213" s="115"/>
    </row>
    <row r="214" spans="1:16" ht="60" customHeight="1" x14ac:dyDescent="0.25">
      <c r="A214" s="140" t="s">
        <v>93</v>
      </c>
      <c r="B214" s="141">
        <v>96121</v>
      </c>
      <c r="C214" s="141" t="s">
        <v>148</v>
      </c>
      <c r="D214" s="27" t="s">
        <v>104</v>
      </c>
      <c r="E214" s="145" t="str">
        <f>E213</f>
        <v>Количество обустроенных контейнерных площадок</v>
      </c>
      <c r="F214" s="141" t="s">
        <v>115</v>
      </c>
      <c r="G214" s="141">
        <v>15</v>
      </c>
      <c r="H214" s="98">
        <v>45261</v>
      </c>
      <c r="I214" s="141">
        <v>9</v>
      </c>
      <c r="J214" s="141">
        <v>9</v>
      </c>
      <c r="K214" s="143">
        <v>40263.589999999997</v>
      </c>
      <c r="L214" s="143">
        <v>30000</v>
      </c>
      <c r="M214" s="143">
        <v>30000</v>
      </c>
      <c r="N214" s="116"/>
    </row>
    <row r="215" spans="1:16" ht="49.5" customHeight="1" x14ac:dyDescent="0.25">
      <c r="A215" s="56" t="s">
        <v>93</v>
      </c>
      <c r="B215" s="57" t="s">
        <v>199</v>
      </c>
      <c r="C215" s="57" t="s">
        <v>85</v>
      </c>
      <c r="D215" s="57" t="s">
        <v>216</v>
      </c>
      <c r="E215" s="57" t="str">
        <f>E205</f>
        <v>Количество урн для  раздельного сбора отходов</v>
      </c>
      <c r="F215" s="57" t="str">
        <f>F208</f>
        <v>ед.</v>
      </c>
      <c r="G215" s="57">
        <f>G216</f>
        <v>28</v>
      </c>
      <c r="H215" s="56" t="s">
        <v>85</v>
      </c>
      <c r="I215" s="57">
        <f t="shared" ref="I215:M215" si="14">I216</f>
        <v>0</v>
      </c>
      <c r="J215" s="57">
        <f t="shared" si="14"/>
        <v>0</v>
      </c>
      <c r="K215" s="92">
        <f t="shared" si="14"/>
        <v>1442.42</v>
      </c>
      <c r="L215" s="92">
        <f t="shared" si="14"/>
        <v>0</v>
      </c>
      <c r="M215" s="92">
        <f t="shared" si="14"/>
        <v>0</v>
      </c>
      <c r="N215" s="115"/>
    </row>
    <row r="216" spans="1:16" ht="100.5" customHeight="1" x14ac:dyDescent="0.25">
      <c r="A216" s="140" t="s">
        <v>93</v>
      </c>
      <c r="B216" s="141" t="s">
        <v>199</v>
      </c>
      <c r="C216" s="141" t="s">
        <v>148</v>
      </c>
      <c r="D216" s="141" t="s">
        <v>227</v>
      </c>
      <c r="E216" s="145" t="str">
        <f>E215</f>
        <v>Количество урн для  раздельного сбора отходов</v>
      </c>
      <c r="F216" s="141" t="s">
        <v>115</v>
      </c>
      <c r="G216" s="141">
        <v>28</v>
      </c>
      <c r="H216" s="98">
        <v>45017</v>
      </c>
      <c r="I216" s="141">
        <v>0</v>
      </c>
      <c r="J216" s="141">
        <v>0</v>
      </c>
      <c r="K216" s="143">
        <v>1442.42</v>
      </c>
      <c r="L216" s="143">
        <v>0</v>
      </c>
      <c r="M216" s="143">
        <v>0</v>
      </c>
      <c r="N216" s="116"/>
    </row>
    <row r="217" spans="1:16" ht="66" customHeight="1" x14ac:dyDescent="0.25">
      <c r="A217" s="65" t="s">
        <v>134</v>
      </c>
      <c r="B217" s="64" t="s">
        <v>85</v>
      </c>
      <c r="C217" s="64" t="s">
        <v>85</v>
      </c>
      <c r="D217" s="81" t="s">
        <v>135</v>
      </c>
      <c r="E217" s="64" t="s">
        <v>230</v>
      </c>
      <c r="F217" s="64" t="s">
        <v>117</v>
      </c>
      <c r="G217" s="66">
        <v>1568</v>
      </c>
      <c r="H217" s="65" t="s">
        <v>85</v>
      </c>
      <c r="I217" s="64">
        <f t="shared" ref="I217:M217" si="15">I219</f>
        <v>1568</v>
      </c>
      <c r="J217" s="64">
        <f t="shared" si="15"/>
        <v>1568</v>
      </c>
      <c r="K217" s="88">
        <f t="shared" si="15"/>
        <v>28706.234</v>
      </c>
      <c r="L217" s="88">
        <f t="shared" si="15"/>
        <v>29918.12</v>
      </c>
      <c r="M217" s="156">
        <f t="shared" si="15"/>
        <v>31202.73</v>
      </c>
      <c r="N217" s="157"/>
      <c r="O217" s="155"/>
      <c r="P217" s="155"/>
    </row>
    <row r="218" spans="1:16" ht="82.5" customHeight="1" x14ac:dyDescent="0.25">
      <c r="A218" s="48" t="str">
        <f>[2]Отчет!A624</f>
        <v>09</v>
      </c>
      <c r="B218" s="48">
        <f>[2]Отчет!B624</f>
        <v>96112</v>
      </c>
      <c r="C218" s="48" t="str">
        <f>[2]Отчет!C624</f>
        <v>х</v>
      </c>
      <c r="D218" s="58" t="str">
        <f>[2]Отчет!D624</f>
        <v>Охрана лесов от пожаров, загрязнения и иного негативного воздействия, защита лесов от вредных организмов, воспроизводство городских лесов</v>
      </c>
      <c r="E218" s="48" t="s">
        <v>230</v>
      </c>
      <c r="F218" s="48" t="str">
        <f>[2]Отчет!F624</f>
        <v>га</v>
      </c>
      <c r="G218" s="45">
        <f>[2]Отчет!G624</f>
        <v>1568</v>
      </c>
      <c r="H218" s="48" t="s">
        <v>85</v>
      </c>
      <c r="I218" s="41">
        <f t="shared" ref="I218:M218" si="16">I219</f>
        <v>1568</v>
      </c>
      <c r="J218" s="41">
        <f t="shared" si="16"/>
        <v>1568</v>
      </c>
      <c r="K218" s="87">
        <f t="shared" si="16"/>
        <v>28706.234</v>
      </c>
      <c r="L218" s="87">
        <f t="shared" si="16"/>
        <v>29918.12</v>
      </c>
      <c r="M218" s="166">
        <f t="shared" si="16"/>
        <v>31202.73</v>
      </c>
      <c r="N218" s="157"/>
      <c r="O218" s="161"/>
      <c r="P218" s="161"/>
    </row>
    <row r="219" spans="1:16" ht="59.25" customHeight="1" x14ac:dyDescent="0.25">
      <c r="A219" s="28" t="s">
        <v>134</v>
      </c>
      <c r="B219" s="28">
        <v>96112</v>
      </c>
      <c r="C219" s="141" t="s">
        <v>152</v>
      </c>
      <c r="D219" s="141" t="s">
        <v>135</v>
      </c>
      <c r="E219" s="27" t="str">
        <f>E217</f>
        <v>Площадь городских лесов</v>
      </c>
      <c r="F219" s="27" t="str">
        <f>F217</f>
        <v>га</v>
      </c>
      <c r="G219" s="96">
        <v>1568</v>
      </c>
      <c r="H219" s="98">
        <v>45261</v>
      </c>
      <c r="I219" s="27">
        <v>1568</v>
      </c>
      <c r="J219" s="27">
        <v>1568</v>
      </c>
      <c r="K219" s="86">
        <v>28706.234</v>
      </c>
      <c r="L219" s="86">
        <v>29918.12</v>
      </c>
      <c r="M219" s="167">
        <v>31202.73</v>
      </c>
      <c r="N219" s="168"/>
      <c r="O219" s="161"/>
      <c r="P219" s="161"/>
    </row>
    <row r="220" spans="1:16" ht="91.5" customHeight="1" x14ac:dyDescent="0.25">
      <c r="A220" s="65" t="s">
        <v>284</v>
      </c>
      <c r="B220" s="64" t="s">
        <v>85</v>
      </c>
      <c r="C220" s="64" t="s">
        <v>85</v>
      </c>
      <c r="D220" s="64" t="str">
        <f>[2]Отчет!$D$632</f>
        <v>Международный проект "Сохранение и устойчивое использование водных рекреационных объектов в приграничных городах Кентшине и Калининграде"</v>
      </c>
      <c r="E220" s="64" t="s">
        <v>107</v>
      </c>
      <c r="F220" s="64" t="s">
        <v>115</v>
      </c>
      <c r="G220" s="64">
        <f>G222</f>
        <v>1</v>
      </c>
      <c r="H220" s="65" t="s">
        <v>85</v>
      </c>
      <c r="I220" s="64">
        <f>I221</f>
        <v>0</v>
      </c>
      <c r="J220" s="64">
        <f>J221</f>
        <v>0</v>
      </c>
      <c r="K220" s="88">
        <f>K222</f>
        <v>29767.96</v>
      </c>
      <c r="L220" s="88">
        <f>L222</f>
        <v>0</v>
      </c>
      <c r="M220" s="156">
        <f>M222</f>
        <v>0</v>
      </c>
      <c r="N220" s="157"/>
      <c r="O220" s="155"/>
      <c r="P220" s="155"/>
    </row>
    <row r="221" spans="1:16" ht="42" customHeight="1" x14ac:dyDescent="0.25">
      <c r="A221" s="56" t="s">
        <v>284</v>
      </c>
      <c r="B221" s="57">
        <v>85721</v>
      </c>
      <c r="C221" s="57" t="s">
        <v>85</v>
      </c>
      <c r="D221" s="57" t="s">
        <v>101</v>
      </c>
      <c r="E221" s="57" t="s">
        <v>107</v>
      </c>
      <c r="F221" s="57" t="str">
        <f>F213</f>
        <v>ед.</v>
      </c>
      <c r="G221" s="57">
        <f>G222</f>
        <v>1</v>
      </c>
      <c r="H221" s="56" t="s">
        <v>85</v>
      </c>
      <c r="I221" s="57">
        <f>I222</f>
        <v>0</v>
      </c>
      <c r="J221" s="57">
        <f>J222</f>
        <v>0</v>
      </c>
      <c r="K221" s="92">
        <f>K222</f>
        <v>29767.96</v>
      </c>
      <c r="L221" s="92">
        <f>L222</f>
        <v>0</v>
      </c>
      <c r="M221" s="92">
        <f>M222</f>
        <v>0</v>
      </c>
      <c r="N221" s="115"/>
      <c r="O221" s="23"/>
    </row>
    <row r="222" spans="1:16" ht="53.25" customHeight="1" x14ac:dyDescent="0.25">
      <c r="A222" s="28" t="s">
        <v>284</v>
      </c>
      <c r="B222" s="27">
        <v>85721</v>
      </c>
      <c r="C222" s="27" t="s">
        <v>148</v>
      </c>
      <c r="D222" s="27" t="s">
        <v>377</v>
      </c>
      <c r="E222" s="27" t="str">
        <f>E220</f>
        <v>Количество объектов</v>
      </c>
      <c r="F222" s="27" t="s">
        <v>115</v>
      </c>
      <c r="G222" s="27">
        <v>1</v>
      </c>
      <c r="H222" s="98">
        <v>45261</v>
      </c>
      <c r="I222" s="27">
        <v>0</v>
      </c>
      <c r="J222" s="27">
        <v>0</v>
      </c>
      <c r="K222" s="86">
        <v>29767.96</v>
      </c>
      <c r="L222" s="86">
        <v>0</v>
      </c>
      <c r="M222" s="86">
        <v>0</v>
      </c>
      <c r="N222" s="110"/>
      <c r="O222" s="23"/>
    </row>
    <row r="223" spans="1:16" ht="53.25" customHeight="1" x14ac:dyDescent="0.25">
      <c r="A223" s="65" t="s">
        <v>136</v>
      </c>
      <c r="B223" s="64" t="s">
        <v>85</v>
      </c>
      <c r="C223" s="64" t="s">
        <v>85</v>
      </c>
      <c r="D223" s="64" t="s">
        <v>138</v>
      </c>
      <c r="E223" s="64" t="s">
        <v>111</v>
      </c>
      <c r="F223" s="64" t="s">
        <v>115</v>
      </c>
      <c r="G223" s="64">
        <f>G225</f>
        <v>8</v>
      </c>
      <c r="H223" s="65" t="s">
        <v>85</v>
      </c>
      <c r="I223" s="65" t="s">
        <v>302</v>
      </c>
      <c r="J223" s="64">
        <v>8</v>
      </c>
      <c r="K223" s="88">
        <f>K225</f>
        <v>26378.664000000001</v>
      </c>
      <c r="L223" s="88">
        <f>L225</f>
        <v>26378.66</v>
      </c>
      <c r="M223" s="156">
        <f>M225</f>
        <v>26378.66</v>
      </c>
      <c r="N223" s="157"/>
      <c r="O223" s="155"/>
      <c r="P223" s="155"/>
    </row>
    <row r="224" spans="1:16" ht="49.5" customHeight="1" x14ac:dyDescent="0.25">
      <c r="A224" s="56" t="s">
        <v>136</v>
      </c>
      <c r="B224" s="57">
        <v>85311</v>
      </c>
      <c r="C224" s="57" t="s">
        <v>85</v>
      </c>
      <c r="D224" s="57" t="s">
        <v>182</v>
      </c>
      <c r="E224" s="57" t="s">
        <v>111</v>
      </c>
      <c r="F224" s="57" t="str">
        <f>F216</f>
        <v>ед.</v>
      </c>
      <c r="G224" s="57">
        <f>G225</f>
        <v>8</v>
      </c>
      <c r="H224" s="56" t="s">
        <v>85</v>
      </c>
      <c r="I224" s="57">
        <f t="shared" ref="I224:M224" si="17">I225</f>
        <v>8</v>
      </c>
      <c r="J224" s="57">
        <f t="shared" si="17"/>
        <v>8</v>
      </c>
      <c r="K224" s="92">
        <f t="shared" si="17"/>
        <v>26378.664000000001</v>
      </c>
      <c r="L224" s="92">
        <f t="shared" si="17"/>
        <v>26378.66</v>
      </c>
      <c r="M224" s="169">
        <f t="shared" si="17"/>
        <v>26378.66</v>
      </c>
      <c r="N224" s="170"/>
      <c r="O224" s="161"/>
      <c r="P224" s="161"/>
    </row>
    <row r="225" spans="1:16" ht="49.5" customHeight="1" x14ac:dyDescent="0.25">
      <c r="A225" s="28" t="s">
        <v>136</v>
      </c>
      <c r="B225" s="27">
        <v>85311</v>
      </c>
      <c r="C225" s="27" t="s">
        <v>137</v>
      </c>
      <c r="D225" s="27" t="s">
        <v>138</v>
      </c>
      <c r="E225" s="27" t="str">
        <f>E223</f>
        <v>Количество мероприятий</v>
      </c>
      <c r="F225" s="27" t="s">
        <v>115</v>
      </c>
      <c r="G225" s="27">
        <v>8</v>
      </c>
      <c r="H225" s="98">
        <v>45261</v>
      </c>
      <c r="I225" s="27">
        <v>8</v>
      </c>
      <c r="J225" s="27">
        <v>8</v>
      </c>
      <c r="K225" s="86">
        <v>26378.664000000001</v>
      </c>
      <c r="L225" s="86">
        <v>26378.66</v>
      </c>
      <c r="M225" s="167">
        <v>26378.66</v>
      </c>
      <c r="N225" s="168"/>
      <c r="O225" s="161"/>
      <c r="P225" s="161"/>
    </row>
    <row r="226" spans="1:16" ht="53.25" customHeight="1" x14ac:dyDescent="0.25">
      <c r="A226" s="64">
        <v>12</v>
      </c>
      <c r="B226" s="64" t="s">
        <v>85</v>
      </c>
      <c r="C226" s="65" t="s">
        <v>85</v>
      </c>
      <c r="D226" s="64" t="s">
        <v>105</v>
      </c>
      <c r="E226" s="64" t="s">
        <v>107</v>
      </c>
      <c r="F226" s="64" t="s">
        <v>115</v>
      </c>
      <c r="G226" s="66">
        <f>G227</f>
        <v>13</v>
      </c>
      <c r="H226" s="77" t="s">
        <v>85</v>
      </c>
      <c r="I226" s="66">
        <f>I227</f>
        <v>13</v>
      </c>
      <c r="J226" s="75">
        <f>J227</f>
        <v>13</v>
      </c>
      <c r="K226" s="88">
        <f>K227+K231+K262</f>
        <v>261633.86900000004</v>
      </c>
      <c r="L226" s="88">
        <f>L227+L231+L262</f>
        <v>114255.5</v>
      </c>
      <c r="M226" s="156">
        <f>M227+M231+M262</f>
        <v>74219.03</v>
      </c>
      <c r="N226" s="157"/>
      <c r="O226" s="155"/>
      <c r="P226" s="155"/>
    </row>
    <row r="227" spans="1:16" ht="55.5" customHeight="1" x14ac:dyDescent="0.25">
      <c r="A227" s="41">
        <v>12</v>
      </c>
      <c r="B227" s="41">
        <v>85711</v>
      </c>
      <c r="C227" s="48" t="s">
        <v>85</v>
      </c>
      <c r="D227" s="41" t="s">
        <v>146</v>
      </c>
      <c r="E227" s="41" t="s">
        <v>107</v>
      </c>
      <c r="F227" s="41" t="s">
        <v>115</v>
      </c>
      <c r="G227" s="45">
        <f>G228+G229+G230</f>
        <v>13</v>
      </c>
      <c r="H227" s="48" t="s">
        <v>85</v>
      </c>
      <c r="I227" s="45">
        <f t="shared" ref="I227:J227" si="18">I228+I229+I230</f>
        <v>13</v>
      </c>
      <c r="J227" s="43">
        <f t="shared" si="18"/>
        <v>13</v>
      </c>
      <c r="K227" s="87">
        <f>K228+K229+K230</f>
        <v>69086.28</v>
      </c>
      <c r="L227" s="87">
        <f>L228+L229+L230</f>
        <v>67259.98</v>
      </c>
      <c r="M227" s="87">
        <f>M228+M229+M230</f>
        <v>69219.03</v>
      </c>
      <c r="N227" s="111"/>
      <c r="O227" s="23"/>
    </row>
    <row r="228" spans="1:16" ht="57.75" customHeight="1" x14ac:dyDescent="0.25">
      <c r="A228" s="27">
        <v>12</v>
      </c>
      <c r="B228" s="27">
        <v>85711</v>
      </c>
      <c r="C228" s="28" t="s">
        <v>148</v>
      </c>
      <c r="D228" s="27" t="s">
        <v>232</v>
      </c>
      <c r="E228" s="27" t="s">
        <v>112</v>
      </c>
      <c r="F228" s="27" t="s">
        <v>115</v>
      </c>
      <c r="G228" s="96">
        <v>4</v>
      </c>
      <c r="H228" s="98">
        <v>45170</v>
      </c>
      <c r="I228" s="96">
        <v>4</v>
      </c>
      <c r="J228" s="101">
        <v>4</v>
      </c>
      <c r="K228" s="86">
        <v>6094.71</v>
      </c>
      <c r="L228" s="86">
        <v>5004</v>
      </c>
      <c r="M228" s="86">
        <v>5004</v>
      </c>
      <c r="N228" s="110"/>
    </row>
    <row r="229" spans="1:16" ht="59.25" customHeight="1" x14ac:dyDescent="0.25">
      <c r="A229" s="28" t="s">
        <v>94</v>
      </c>
      <c r="B229" s="27">
        <v>85711</v>
      </c>
      <c r="C229" s="28" t="s">
        <v>152</v>
      </c>
      <c r="D229" s="100" t="s">
        <v>222</v>
      </c>
      <c r="E229" s="27" t="s">
        <v>143</v>
      </c>
      <c r="F229" s="27" t="s">
        <v>115</v>
      </c>
      <c r="G229" s="96">
        <v>1</v>
      </c>
      <c r="H229" s="98">
        <v>45261</v>
      </c>
      <c r="I229" s="96">
        <v>1</v>
      </c>
      <c r="J229" s="101">
        <v>1</v>
      </c>
      <c r="K229" s="86">
        <v>5133.3500000000004</v>
      </c>
      <c r="L229" s="86">
        <v>4539.3500000000004</v>
      </c>
      <c r="M229" s="86">
        <v>4539.3500000000004</v>
      </c>
      <c r="N229" s="110"/>
    </row>
    <row r="230" spans="1:16" ht="43.5" customHeight="1" x14ac:dyDescent="0.25">
      <c r="A230" s="27">
        <v>12</v>
      </c>
      <c r="B230" s="27">
        <v>85711</v>
      </c>
      <c r="C230" s="28" t="s">
        <v>137</v>
      </c>
      <c r="D230" s="27" t="s">
        <v>156</v>
      </c>
      <c r="E230" s="27" t="s">
        <v>112</v>
      </c>
      <c r="F230" s="27" t="s">
        <v>115</v>
      </c>
      <c r="G230" s="96">
        <v>8</v>
      </c>
      <c r="H230" s="98">
        <v>45261</v>
      </c>
      <c r="I230" s="96">
        <v>8</v>
      </c>
      <c r="J230" s="101">
        <v>8</v>
      </c>
      <c r="K230" s="86">
        <v>57858.22</v>
      </c>
      <c r="L230" s="86">
        <v>57716.63</v>
      </c>
      <c r="M230" s="86">
        <v>59675.68</v>
      </c>
      <c r="N230" s="110"/>
      <c r="P230" s="29"/>
    </row>
    <row r="231" spans="1:16" ht="40.5" customHeight="1" x14ac:dyDescent="0.25">
      <c r="A231" s="211">
        <v>12</v>
      </c>
      <c r="B231" s="211">
        <v>85721</v>
      </c>
      <c r="C231" s="209" t="s">
        <v>85</v>
      </c>
      <c r="D231" s="211" t="s">
        <v>217</v>
      </c>
      <c r="E231" s="41" t="s">
        <v>107</v>
      </c>
      <c r="F231" s="41" t="s">
        <v>115</v>
      </c>
      <c r="G231" s="45">
        <f>G233+G238+G239+G241+G236+G234+G235+G242</f>
        <v>6</v>
      </c>
      <c r="H231" s="48" t="s">
        <v>85</v>
      </c>
      <c r="I231" s="45">
        <f>I233+I234+I235+I238+I239+I241</f>
        <v>2</v>
      </c>
      <c r="J231" s="45">
        <f>J233+J234+J235+J238+J239+J241</f>
        <v>1</v>
      </c>
      <c r="K231" s="236">
        <f>K233+K236+K238+K260+K239+K234+K235+K237+K241+K243+K244+K245+K248+K249+K250+K261+K242+K246+K247+K251+K252+K253+K254+K255+K256+K257+K258+K259</f>
        <v>158700.29500000004</v>
      </c>
      <c r="L231" s="236">
        <f>L233+L236+L238+L260+L239+L241+L243+L244+L245+L234+L235+L237+L248+L249+L250+L242+L246+L247+L251+L252+L253+L254+L255+L256+L257+L258+L259</f>
        <v>46995.519999999997</v>
      </c>
      <c r="M231" s="236">
        <f>M233+M234+M235+M236+M237+M238+M239+M241+M243+M244+M245+M248+M249+M250+M260+M242+M246+M247+M251+M252+M253+M254++M255+M256+M257+M258+M259</f>
        <v>5000</v>
      </c>
      <c r="N231" s="111"/>
    </row>
    <row r="232" spans="1:16" ht="49.5" customHeight="1" x14ac:dyDescent="0.25">
      <c r="A232" s="212"/>
      <c r="B232" s="212"/>
      <c r="C232" s="210"/>
      <c r="D232" s="212"/>
      <c r="E232" s="41" t="s">
        <v>219</v>
      </c>
      <c r="F232" s="41" t="s">
        <v>115</v>
      </c>
      <c r="G232" s="45">
        <f>G236+G237+G244+G245+G249+G261++G246</f>
        <v>10</v>
      </c>
      <c r="H232" s="48" t="s">
        <v>85</v>
      </c>
      <c r="I232" s="45">
        <f>I236+I237++I245+I249</f>
        <v>2</v>
      </c>
      <c r="J232" s="49">
        <f>J236+J237+J245+J249</f>
        <v>0</v>
      </c>
      <c r="K232" s="243"/>
      <c r="L232" s="243"/>
      <c r="M232" s="243"/>
      <c r="N232" s="111"/>
    </row>
    <row r="233" spans="1:16" ht="54" customHeight="1" x14ac:dyDescent="0.25">
      <c r="A233" s="27">
        <v>12</v>
      </c>
      <c r="B233" s="27">
        <v>85721</v>
      </c>
      <c r="C233" s="28" t="s">
        <v>148</v>
      </c>
      <c r="D233" s="27" t="s">
        <v>322</v>
      </c>
      <c r="E233" s="27" t="s">
        <v>112</v>
      </c>
      <c r="F233" s="27" t="s">
        <v>115</v>
      </c>
      <c r="G233" s="96">
        <v>1</v>
      </c>
      <c r="H233" s="98">
        <v>45261</v>
      </c>
      <c r="I233" s="96">
        <v>0</v>
      </c>
      <c r="J233" s="101">
        <v>0</v>
      </c>
      <c r="K233" s="86">
        <v>4204.37</v>
      </c>
      <c r="L233" s="86">
        <v>0</v>
      </c>
      <c r="M233" s="86">
        <v>0</v>
      </c>
      <c r="N233" s="110"/>
      <c r="O233" s="23"/>
    </row>
    <row r="234" spans="1:16" ht="54" customHeight="1" x14ac:dyDescent="0.25">
      <c r="A234" s="27">
        <v>12</v>
      </c>
      <c r="B234" s="27">
        <v>85721</v>
      </c>
      <c r="C234" s="28" t="s">
        <v>148</v>
      </c>
      <c r="D234" s="27" t="s">
        <v>346</v>
      </c>
      <c r="E234" s="27" t="s">
        <v>107</v>
      </c>
      <c r="F234" s="27" t="s">
        <v>115</v>
      </c>
      <c r="G234" s="96">
        <v>0</v>
      </c>
      <c r="H234" s="98" t="s">
        <v>85</v>
      </c>
      <c r="I234" s="96">
        <v>0</v>
      </c>
      <c r="J234" s="101">
        <v>1</v>
      </c>
      <c r="K234" s="86">
        <v>0</v>
      </c>
      <c r="L234" s="86">
        <v>0</v>
      </c>
      <c r="M234" s="86">
        <v>5000</v>
      </c>
      <c r="N234" s="110"/>
      <c r="O234" s="23"/>
    </row>
    <row r="235" spans="1:16" ht="54" customHeight="1" x14ac:dyDescent="0.25">
      <c r="A235" s="27">
        <v>12</v>
      </c>
      <c r="B235" s="27">
        <v>85721</v>
      </c>
      <c r="C235" s="28" t="s">
        <v>148</v>
      </c>
      <c r="D235" s="27" t="s">
        <v>323</v>
      </c>
      <c r="E235" s="27" t="s">
        <v>107</v>
      </c>
      <c r="F235" s="27" t="s">
        <v>115</v>
      </c>
      <c r="G235" s="96">
        <v>0</v>
      </c>
      <c r="H235" s="98" t="s">
        <v>85</v>
      </c>
      <c r="I235" s="96">
        <v>1</v>
      </c>
      <c r="J235" s="101">
        <v>0</v>
      </c>
      <c r="K235" s="86">
        <v>0</v>
      </c>
      <c r="L235" s="86">
        <v>41495.519999999997</v>
      </c>
      <c r="M235" s="86">
        <v>0</v>
      </c>
      <c r="N235" s="110"/>
      <c r="O235" s="23"/>
    </row>
    <row r="236" spans="1:16" ht="56.25" customHeight="1" x14ac:dyDescent="0.25">
      <c r="A236" s="27">
        <v>12</v>
      </c>
      <c r="B236" s="27">
        <v>85721</v>
      </c>
      <c r="C236" s="28" t="s">
        <v>148</v>
      </c>
      <c r="D236" s="27" t="s">
        <v>323</v>
      </c>
      <c r="E236" s="27" t="s">
        <v>219</v>
      </c>
      <c r="F236" s="27" t="s">
        <v>115</v>
      </c>
      <c r="G236" s="96">
        <v>0</v>
      </c>
      <c r="H236" s="98" t="s">
        <v>85</v>
      </c>
      <c r="I236" s="96">
        <v>1</v>
      </c>
      <c r="J236" s="101">
        <v>0</v>
      </c>
      <c r="K236" s="86">
        <v>0</v>
      </c>
      <c r="L236" s="86">
        <v>2500</v>
      </c>
      <c r="M236" s="86">
        <v>0</v>
      </c>
      <c r="N236" s="110"/>
      <c r="O236" s="23"/>
    </row>
    <row r="237" spans="1:16" ht="78" customHeight="1" x14ac:dyDescent="0.25">
      <c r="A237" s="27">
        <v>12</v>
      </c>
      <c r="B237" s="27">
        <v>85721</v>
      </c>
      <c r="C237" s="28" t="s">
        <v>148</v>
      </c>
      <c r="D237" s="27" t="s">
        <v>347</v>
      </c>
      <c r="E237" s="27" t="s">
        <v>219</v>
      </c>
      <c r="F237" s="27" t="s">
        <v>115</v>
      </c>
      <c r="G237" s="96">
        <v>0</v>
      </c>
      <c r="H237" s="98" t="s">
        <v>85</v>
      </c>
      <c r="I237" s="96">
        <v>1</v>
      </c>
      <c r="J237" s="101">
        <v>0</v>
      </c>
      <c r="K237" s="86">
        <v>0</v>
      </c>
      <c r="L237" s="86">
        <v>3000</v>
      </c>
      <c r="M237" s="86">
        <v>0</v>
      </c>
      <c r="N237" s="110"/>
      <c r="O237" s="23"/>
    </row>
    <row r="238" spans="1:16" ht="54" customHeight="1" x14ac:dyDescent="0.25">
      <c r="A238" s="27">
        <v>12</v>
      </c>
      <c r="B238" s="27">
        <v>85721</v>
      </c>
      <c r="C238" s="28" t="s">
        <v>152</v>
      </c>
      <c r="D238" s="27" t="s">
        <v>200</v>
      </c>
      <c r="E238" s="27" t="s">
        <v>107</v>
      </c>
      <c r="F238" s="27" t="s">
        <v>115</v>
      </c>
      <c r="G238" s="96">
        <v>1</v>
      </c>
      <c r="H238" s="98">
        <v>45261</v>
      </c>
      <c r="I238" s="96">
        <v>0</v>
      </c>
      <c r="J238" s="101">
        <v>0</v>
      </c>
      <c r="K238" s="86">
        <v>22020</v>
      </c>
      <c r="L238" s="86">
        <v>0</v>
      </c>
      <c r="M238" s="86">
        <v>0</v>
      </c>
      <c r="N238" s="110"/>
    </row>
    <row r="239" spans="1:16" ht="409.5" customHeight="1" x14ac:dyDescent="0.25">
      <c r="A239" s="270" t="str">
        <f>[3]Отчет!A679</f>
        <v>12</v>
      </c>
      <c r="B239" s="270">
        <f>[3]Отчет!B679</f>
        <v>85721</v>
      </c>
      <c r="C239" s="276" t="str">
        <f>[3]Отчет!C679</f>
        <v>КпСП</v>
      </c>
      <c r="D239" s="274" t="s">
        <v>414</v>
      </c>
      <c r="E239" s="270" t="s">
        <v>413</v>
      </c>
      <c r="F239" s="270" t="str">
        <f>[3]Отчет!F679</f>
        <v>ед.</v>
      </c>
      <c r="G239" s="278">
        <v>2</v>
      </c>
      <c r="H239" s="280">
        <v>45261</v>
      </c>
      <c r="I239" s="278">
        <v>1</v>
      </c>
      <c r="J239" s="270">
        <v>0</v>
      </c>
      <c r="K239" s="272">
        <v>103605.61</v>
      </c>
      <c r="L239" s="272">
        <v>0</v>
      </c>
      <c r="M239" s="272">
        <v>0</v>
      </c>
      <c r="N239" s="110"/>
      <c r="O239" s="147"/>
    </row>
    <row r="240" spans="1:16" ht="246" customHeight="1" x14ac:dyDescent="0.25">
      <c r="A240" s="271"/>
      <c r="B240" s="271"/>
      <c r="C240" s="277"/>
      <c r="D240" s="275"/>
      <c r="E240" s="271"/>
      <c r="F240" s="271"/>
      <c r="G240" s="279"/>
      <c r="H240" s="281"/>
      <c r="I240" s="279"/>
      <c r="J240" s="271"/>
      <c r="K240" s="273"/>
      <c r="L240" s="273"/>
      <c r="M240" s="273"/>
      <c r="N240" s="110"/>
      <c r="O240" s="147"/>
    </row>
    <row r="241" spans="1:14" ht="59.25" customHeight="1" x14ac:dyDescent="0.25">
      <c r="A241" s="178">
        <f>[3]Отчет!A683</f>
        <v>12</v>
      </c>
      <c r="B241" s="178">
        <f>[3]Отчет!B683</f>
        <v>85721</v>
      </c>
      <c r="C241" s="179" t="str">
        <f>[3]Отчет!C683</f>
        <v>КпСП</v>
      </c>
      <c r="D241" s="178" t="s">
        <v>383</v>
      </c>
      <c r="E241" s="178" t="str">
        <f>[3]Отчет!E683</f>
        <v>Количество объектов</v>
      </c>
      <c r="F241" s="178" t="str">
        <f>[3]Отчет!F683</f>
        <v>ед.</v>
      </c>
      <c r="G241" s="180">
        <v>1</v>
      </c>
      <c r="H241" s="181">
        <v>45261</v>
      </c>
      <c r="I241" s="180">
        <v>0</v>
      </c>
      <c r="J241" s="182">
        <v>0</v>
      </c>
      <c r="K241" s="160">
        <v>318.73</v>
      </c>
      <c r="L241" s="160">
        <v>0</v>
      </c>
      <c r="M241" s="160">
        <v>0</v>
      </c>
      <c r="N241" s="110"/>
    </row>
    <row r="242" spans="1:14" ht="77.25" customHeight="1" x14ac:dyDescent="0.25">
      <c r="A242" s="178">
        <v>12</v>
      </c>
      <c r="B242" s="178">
        <v>85721</v>
      </c>
      <c r="C242" s="179" t="s">
        <v>137</v>
      </c>
      <c r="D242" s="178" t="s">
        <v>386</v>
      </c>
      <c r="E242" s="178" t="s">
        <v>107</v>
      </c>
      <c r="F242" s="178" t="s">
        <v>115</v>
      </c>
      <c r="G242" s="180">
        <v>1</v>
      </c>
      <c r="H242" s="181">
        <v>45261</v>
      </c>
      <c r="I242" s="180">
        <v>0</v>
      </c>
      <c r="J242" s="182">
        <v>0</v>
      </c>
      <c r="K242" s="160">
        <v>505.63</v>
      </c>
      <c r="L242" s="160">
        <v>0</v>
      </c>
      <c r="M242" s="160">
        <v>0</v>
      </c>
      <c r="N242" s="110"/>
    </row>
    <row r="243" spans="1:14" ht="61.5" customHeight="1" x14ac:dyDescent="0.25">
      <c r="A243" s="178">
        <f>[3]Отчет!A687</f>
        <v>12</v>
      </c>
      <c r="B243" s="178">
        <f>[3]Отчет!B687</f>
        <v>85721</v>
      </c>
      <c r="C243" s="179" t="str">
        <f>[3]Отчет!C687</f>
        <v>КпСП</v>
      </c>
      <c r="D243" s="178" t="s">
        <v>410</v>
      </c>
      <c r="E243" s="178" t="str">
        <f>[3]Отчет!E687</f>
        <v>Количество объектов</v>
      </c>
      <c r="F243" s="178" t="str">
        <f>[3]Отчет!F687</f>
        <v>ед.</v>
      </c>
      <c r="G243" s="180">
        <v>1</v>
      </c>
      <c r="H243" s="181">
        <v>45261</v>
      </c>
      <c r="I243" s="180">
        <v>0</v>
      </c>
      <c r="J243" s="182">
        <v>0</v>
      </c>
      <c r="K243" s="160">
        <v>477.51</v>
      </c>
      <c r="L243" s="160">
        <v>0</v>
      </c>
      <c r="M243" s="160">
        <v>0</v>
      </c>
      <c r="N243" s="110"/>
    </row>
    <row r="244" spans="1:14" ht="98.25" customHeight="1" x14ac:dyDescent="0.25">
      <c r="A244" s="178">
        <f>[3]Отчет!A695</f>
        <v>12</v>
      </c>
      <c r="B244" s="178">
        <f>[3]Отчет!B695</f>
        <v>85721</v>
      </c>
      <c r="C244" s="179" t="str">
        <f>[3]Отчет!C695</f>
        <v>КпСП</v>
      </c>
      <c r="D244" s="178" t="s">
        <v>415</v>
      </c>
      <c r="E244" s="178" t="s">
        <v>219</v>
      </c>
      <c r="F244" s="178" t="str">
        <f>[3]Отчет!F695</f>
        <v>ед.</v>
      </c>
      <c r="G244" s="180">
        <v>6</v>
      </c>
      <c r="H244" s="181">
        <v>45261</v>
      </c>
      <c r="I244" s="180">
        <v>0</v>
      </c>
      <c r="J244" s="182">
        <v>0</v>
      </c>
      <c r="K244" s="160">
        <v>5999.89</v>
      </c>
      <c r="L244" s="160">
        <v>0</v>
      </c>
      <c r="M244" s="160">
        <v>0</v>
      </c>
      <c r="N244" s="110"/>
    </row>
    <row r="245" spans="1:14" ht="81.75" customHeight="1" x14ac:dyDescent="0.25">
      <c r="A245" s="178">
        <f>[3]Отчет!A699</f>
        <v>12</v>
      </c>
      <c r="B245" s="178">
        <f>[3]Отчет!B699</f>
        <v>85721</v>
      </c>
      <c r="C245" s="179" t="str">
        <f>[3]Отчет!C699</f>
        <v>КпСП</v>
      </c>
      <c r="D245" s="178" t="s">
        <v>384</v>
      </c>
      <c r="E245" s="178" t="str">
        <f>[3]Отчет!E699</f>
        <v>Комплект проектной документации</v>
      </c>
      <c r="F245" s="178" t="str">
        <f>[3]Отчет!F699</f>
        <v>ед.</v>
      </c>
      <c r="G245" s="180">
        <v>1</v>
      </c>
      <c r="H245" s="181">
        <v>45261</v>
      </c>
      <c r="I245" s="180">
        <v>0</v>
      </c>
      <c r="J245" s="182">
        <v>0</v>
      </c>
      <c r="K245" s="160">
        <v>350</v>
      </c>
      <c r="L245" s="160">
        <v>0</v>
      </c>
      <c r="M245" s="160">
        <v>0</v>
      </c>
      <c r="N245" s="110"/>
    </row>
    <row r="246" spans="1:14" ht="71.25" customHeight="1" x14ac:dyDescent="0.25">
      <c r="A246" s="178">
        <v>12</v>
      </c>
      <c r="B246" s="178">
        <v>85721</v>
      </c>
      <c r="C246" s="179" t="s">
        <v>137</v>
      </c>
      <c r="D246" s="178" t="s">
        <v>385</v>
      </c>
      <c r="E246" s="178" t="s">
        <v>229</v>
      </c>
      <c r="F246" s="178" t="s">
        <v>115</v>
      </c>
      <c r="G246" s="180">
        <v>1</v>
      </c>
      <c r="H246" s="181">
        <v>45261</v>
      </c>
      <c r="I246" s="180">
        <v>0</v>
      </c>
      <c r="J246" s="182">
        <v>0</v>
      </c>
      <c r="K246" s="160">
        <v>350</v>
      </c>
      <c r="L246" s="160">
        <v>0</v>
      </c>
      <c r="M246" s="160">
        <v>0</v>
      </c>
      <c r="N246" s="110"/>
    </row>
    <row r="247" spans="1:14" ht="78" customHeight="1" x14ac:dyDescent="0.25">
      <c r="A247" s="178">
        <v>12</v>
      </c>
      <c r="B247" s="178">
        <v>85721</v>
      </c>
      <c r="C247" s="179" t="s">
        <v>137</v>
      </c>
      <c r="D247" s="178" t="s">
        <v>416</v>
      </c>
      <c r="E247" s="178" t="s">
        <v>402</v>
      </c>
      <c r="F247" s="178" t="s">
        <v>212</v>
      </c>
      <c r="G247" s="180">
        <v>2</v>
      </c>
      <c r="H247" s="181">
        <v>45261</v>
      </c>
      <c r="I247" s="180">
        <v>0</v>
      </c>
      <c r="J247" s="182">
        <v>0</v>
      </c>
      <c r="K247" s="160">
        <v>425.2</v>
      </c>
      <c r="L247" s="160">
        <v>0</v>
      </c>
      <c r="M247" s="160">
        <v>0</v>
      </c>
      <c r="N247" s="110"/>
    </row>
    <row r="248" spans="1:14" ht="48.75" customHeight="1" x14ac:dyDescent="0.25">
      <c r="A248" s="178">
        <f>[3]Отчет!A703</f>
        <v>12</v>
      </c>
      <c r="B248" s="178">
        <f>[3]Отчет!B703</f>
        <v>85721</v>
      </c>
      <c r="C248" s="179" t="str">
        <f>[3]Отчет!C703</f>
        <v>КпСП</v>
      </c>
      <c r="D248" s="178" t="s">
        <v>412</v>
      </c>
      <c r="E248" s="178" t="str">
        <f>[3]Отчет!E703</f>
        <v>Количество щитов</v>
      </c>
      <c r="F248" s="178" t="str">
        <f>[3]Отчет!F703</f>
        <v>ед.</v>
      </c>
      <c r="G248" s="180">
        <v>2</v>
      </c>
      <c r="H248" s="181">
        <v>45261</v>
      </c>
      <c r="I248" s="180">
        <v>0</v>
      </c>
      <c r="J248" s="182">
        <v>0</v>
      </c>
      <c r="K248" s="160">
        <v>42.75</v>
      </c>
      <c r="L248" s="160">
        <v>0</v>
      </c>
      <c r="M248" s="160">
        <v>0</v>
      </c>
      <c r="N248" s="110"/>
    </row>
    <row r="249" spans="1:14" ht="78.75" customHeight="1" x14ac:dyDescent="0.25">
      <c r="A249" s="178">
        <f>[3]Отчет!A707</f>
        <v>12</v>
      </c>
      <c r="B249" s="178">
        <f>[3]Отчет!B707</f>
        <v>85721</v>
      </c>
      <c r="C249" s="179" t="str">
        <f>[3]Отчет!C707</f>
        <v>КпСП</v>
      </c>
      <c r="D249" s="178" t="str">
        <f>[3]Отчет!D707</f>
        <v>Разработка проектной документации по объекту: "Благоустройство территории парка им.Юрия Гагарина" по адресу: г.Калининград, ул.Киевская, 134</v>
      </c>
      <c r="E249" s="178" t="str">
        <f>[3]Отчет!E707</f>
        <v>Комплект проектной документации</v>
      </c>
      <c r="F249" s="178" t="str">
        <f>[3]Отчет!F707</f>
        <v>ед.</v>
      </c>
      <c r="G249" s="180">
        <v>1</v>
      </c>
      <c r="H249" s="181">
        <v>45261</v>
      </c>
      <c r="I249" s="180">
        <v>0</v>
      </c>
      <c r="J249" s="182">
        <v>0</v>
      </c>
      <c r="K249" s="160">
        <v>7220</v>
      </c>
      <c r="L249" s="160">
        <v>0</v>
      </c>
      <c r="M249" s="160">
        <v>0</v>
      </c>
      <c r="N249" s="110"/>
    </row>
    <row r="250" spans="1:14" ht="53.25" customHeight="1" x14ac:dyDescent="0.25">
      <c r="A250" s="178" t="str">
        <f>[3]Отчет!A711</f>
        <v>12</v>
      </c>
      <c r="B250" s="178">
        <f>[3]Отчет!B711</f>
        <v>85721</v>
      </c>
      <c r="C250" s="179" t="str">
        <f>[3]Отчет!C711</f>
        <v>КпСП</v>
      </c>
      <c r="D250" s="178" t="s">
        <v>387</v>
      </c>
      <c r="E250" s="178" t="s">
        <v>107</v>
      </c>
      <c r="F250" s="178" t="str">
        <f>[3]Отчет!F711</f>
        <v>ед.</v>
      </c>
      <c r="G250" s="180">
        <v>1</v>
      </c>
      <c r="H250" s="181">
        <v>45261</v>
      </c>
      <c r="I250" s="180">
        <v>0</v>
      </c>
      <c r="J250" s="182">
        <v>0</v>
      </c>
      <c r="K250" s="160">
        <v>5438.67</v>
      </c>
      <c r="L250" s="160">
        <v>0</v>
      </c>
      <c r="M250" s="160">
        <v>0</v>
      </c>
      <c r="N250" s="110"/>
    </row>
    <row r="251" spans="1:14" ht="39" customHeight="1" x14ac:dyDescent="0.25">
      <c r="A251" s="178">
        <v>12</v>
      </c>
      <c r="B251" s="178">
        <v>85721</v>
      </c>
      <c r="C251" s="179" t="s">
        <v>137</v>
      </c>
      <c r="D251" s="178" t="s">
        <v>388</v>
      </c>
      <c r="E251" s="178" t="s">
        <v>244</v>
      </c>
      <c r="F251" s="178" t="s">
        <v>115</v>
      </c>
      <c r="G251" s="180">
        <v>2</v>
      </c>
      <c r="H251" s="181">
        <v>45261</v>
      </c>
      <c r="I251" s="180">
        <v>0</v>
      </c>
      <c r="J251" s="182">
        <v>0</v>
      </c>
      <c r="K251" s="160">
        <v>126.85</v>
      </c>
      <c r="L251" s="160">
        <v>0</v>
      </c>
      <c r="M251" s="160">
        <v>0</v>
      </c>
      <c r="N251" s="110"/>
    </row>
    <row r="252" spans="1:14" ht="41.25" customHeight="1" x14ac:dyDescent="0.25">
      <c r="A252" s="178">
        <v>12</v>
      </c>
      <c r="B252" s="178">
        <v>85721</v>
      </c>
      <c r="C252" s="179" t="s">
        <v>137</v>
      </c>
      <c r="D252" s="178" t="s">
        <v>389</v>
      </c>
      <c r="E252" s="178" t="s">
        <v>390</v>
      </c>
      <c r="F252" s="178" t="s">
        <v>115</v>
      </c>
      <c r="G252" s="180">
        <v>7</v>
      </c>
      <c r="H252" s="181">
        <v>45261</v>
      </c>
      <c r="I252" s="180">
        <v>0</v>
      </c>
      <c r="J252" s="182">
        <v>0</v>
      </c>
      <c r="K252" s="160">
        <v>365.54</v>
      </c>
      <c r="L252" s="160">
        <v>0</v>
      </c>
      <c r="M252" s="160">
        <v>0</v>
      </c>
      <c r="N252" s="110"/>
    </row>
    <row r="253" spans="1:14" ht="41.25" customHeight="1" x14ac:dyDescent="0.25">
      <c r="A253" s="178">
        <v>12</v>
      </c>
      <c r="B253" s="178">
        <v>85721</v>
      </c>
      <c r="C253" s="179" t="s">
        <v>137</v>
      </c>
      <c r="D253" s="178" t="s">
        <v>391</v>
      </c>
      <c r="E253" s="178" t="s">
        <v>392</v>
      </c>
      <c r="F253" s="178" t="s">
        <v>115</v>
      </c>
      <c r="G253" s="180">
        <v>4</v>
      </c>
      <c r="H253" s="181">
        <v>45261</v>
      </c>
      <c r="I253" s="180">
        <v>0</v>
      </c>
      <c r="J253" s="182">
        <v>0</v>
      </c>
      <c r="K253" s="160">
        <v>124.96</v>
      </c>
      <c r="L253" s="160">
        <v>0</v>
      </c>
      <c r="M253" s="160">
        <v>0</v>
      </c>
      <c r="N253" s="110"/>
    </row>
    <row r="254" spans="1:14" ht="42.75" customHeight="1" x14ac:dyDescent="0.25">
      <c r="A254" s="178">
        <v>12</v>
      </c>
      <c r="B254" s="178">
        <v>85721</v>
      </c>
      <c r="C254" s="179" t="s">
        <v>137</v>
      </c>
      <c r="D254" s="183" t="s">
        <v>393</v>
      </c>
      <c r="E254" s="178" t="s">
        <v>399</v>
      </c>
      <c r="F254" s="178" t="s">
        <v>115</v>
      </c>
      <c r="G254" s="180">
        <v>5</v>
      </c>
      <c r="H254" s="181">
        <v>45261</v>
      </c>
      <c r="I254" s="180">
        <v>0</v>
      </c>
      <c r="J254" s="182">
        <v>0</v>
      </c>
      <c r="K254" s="160">
        <v>303.5</v>
      </c>
      <c r="L254" s="160">
        <v>0</v>
      </c>
      <c r="M254" s="160">
        <v>0</v>
      </c>
      <c r="N254" s="110"/>
    </row>
    <row r="255" spans="1:14" ht="45.75" customHeight="1" x14ac:dyDescent="0.25">
      <c r="A255" s="178">
        <v>12</v>
      </c>
      <c r="B255" s="178">
        <v>85721</v>
      </c>
      <c r="C255" s="179" t="s">
        <v>137</v>
      </c>
      <c r="D255" s="183" t="s">
        <v>394</v>
      </c>
      <c r="E255" s="178" t="s">
        <v>400</v>
      </c>
      <c r="F255" s="178" t="s">
        <v>115</v>
      </c>
      <c r="G255" s="180">
        <v>1</v>
      </c>
      <c r="H255" s="181">
        <v>45261</v>
      </c>
      <c r="I255" s="180">
        <v>0</v>
      </c>
      <c r="J255" s="182">
        <v>0</v>
      </c>
      <c r="K255" s="160">
        <v>198</v>
      </c>
      <c r="L255" s="160">
        <v>0</v>
      </c>
      <c r="M255" s="160">
        <v>0</v>
      </c>
      <c r="N255" s="110"/>
    </row>
    <row r="256" spans="1:14" ht="45" customHeight="1" x14ac:dyDescent="0.25">
      <c r="A256" s="178">
        <v>12</v>
      </c>
      <c r="B256" s="178">
        <v>85721</v>
      </c>
      <c r="C256" s="179" t="s">
        <v>137</v>
      </c>
      <c r="D256" s="183" t="s">
        <v>395</v>
      </c>
      <c r="E256" s="178" t="s">
        <v>242</v>
      </c>
      <c r="F256" s="178" t="s">
        <v>115</v>
      </c>
      <c r="G256" s="180">
        <v>10</v>
      </c>
      <c r="H256" s="181">
        <v>45261</v>
      </c>
      <c r="I256" s="180">
        <v>0</v>
      </c>
      <c r="J256" s="182">
        <v>0</v>
      </c>
      <c r="K256" s="160">
        <v>200</v>
      </c>
      <c r="L256" s="160">
        <v>0</v>
      </c>
      <c r="M256" s="160">
        <v>0</v>
      </c>
      <c r="N256" s="110"/>
    </row>
    <row r="257" spans="1:17" ht="45.75" customHeight="1" x14ac:dyDescent="0.25">
      <c r="A257" s="178">
        <v>12</v>
      </c>
      <c r="B257" s="178">
        <v>85721</v>
      </c>
      <c r="C257" s="179" t="s">
        <v>137</v>
      </c>
      <c r="D257" s="183" t="s">
        <v>396</v>
      </c>
      <c r="E257" s="178" t="s">
        <v>402</v>
      </c>
      <c r="F257" s="178" t="s">
        <v>115</v>
      </c>
      <c r="G257" s="180">
        <v>17</v>
      </c>
      <c r="H257" s="181">
        <v>45261</v>
      </c>
      <c r="I257" s="180">
        <v>0</v>
      </c>
      <c r="J257" s="182">
        <v>0</v>
      </c>
      <c r="K257" s="160">
        <v>566.17999999999995</v>
      </c>
      <c r="L257" s="160">
        <v>0</v>
      </c>
      <c r="M257" s="160">
        <v>0</v>
      </c>
      <c r="N257" s="110"/>
    </row>
    <row r="258" spans="1:17" ht="46.5" customHeight="1" x14ac:dyDescent="0.25">
      <c r="A258" s="178">
        <v>12</v>
      </c>
      <c r="B258" s="178">
        <v>85721</v>
      </c>
      <c r="C258" s="179" t="s">
        <v>137</v>
      </c>
      <c r="D258" s="183" t="s">
        <v>397</v>
      </c>
      <c r="E258" s="178" t="s">
        <v>401</v>
      </c>
      <c r="F258" s="178" t="s">
        <v>115</v>
      </c>
      <c r="G258" s="180">
        <v>7</v>
      </c>
      <c r="H258" s="181">
        <v>45261</v>
      </c>
      <c r="I258" s="180">
        <v>0</v>
      </c>
      <c r="J258" s="182">
        <v>0</v>
      </c>
      <c r="K258" s="160">
        <v>525.58000000000004</v>
      </c>
      <c r="L258" s="160">
        <v>0</v>
      </c>
      <c r="M258" s="160">
        <v>0</v>
      </c>
      <c r="N258" s="110"/>
    </row>
    <row r="259" spans="1:17" ht="53.25" customHeight="1" x14ac:dyDescent="0.25">
      <c r="A259" s="178">
        <v>12</v>
      </c>
      <c r="B259" s="178">
        <v>85721</v>
      </c>
      <c r="C259" s="179" t="s">
        <v>137</v>
      </c>
      <c r="D259" s="183" t="s">
        <v>398</v>
      </c>
      <c r="E259" s="178" t="s">
        <v>403</v>
      </c>
      <c r="F259" s="178" t="s">
        <v>115</v>
      </c>
      <c r="G259" s="180">
        <v>1</v>
      </c>
      <c r="H259" s="181">
        <v>45261</v>
      </c>
      <c r="I259" s="180">
        <v>0</v>
      </c>
      <c r="J259" s="182">
        <v>0</v>
      </c>
      <c r="K259" s="160">
        <v>2555.9</v>
      </c>
      <c r="L259" s="160">
        <v>0</v>
      </c>
      <c r="M259" s="160">
        <v>0</v>
      </c>
      <c r="N259" s="110"/>
    </row>
    <row r="260" spans="1:17" ht="176.25" customHeight="1" x14ac:dyDescent="0.25">
      <c r="A260" s="178" t="str">
        <f>[3]Отчет!A715</f>
        <v>12</v>
      </c>
      <c r="B260" s="178">
        <f>[3]Отчет!B715</f>
        <v>85721</v>
      </c>
      <c r="C260" s="179" t="str">
        <f>[3]Отчет!C715</f>
        <v>КпСП</v>
      </c>
      <c r="D260" s="178" t="s">
        <v>417</v>
      </c>
      <c r="E260" s="178" t="s">
        <v>413</v>
      </c>
      <c r="F260" s="178" t="s">
        <v>115</v>
      </c>
      <c r="G260" s="180">
        <v>3</v>
      </c>
      <c r="H260" s="181">
        <v>45261</v>
      </c>
      <c r="I260" s="180">
        <v>0</v>
      </c>
      <c r="J260" s="182">
        <v>0</v>
      </c>
      <c r="K260" s="160">
        <v>2678.43</v>
      </c>
      <c r="L260" s="160">
        <v>0</v>
      </c>
      <c r="M260" s="160">
        <v>0</v>
      </c>
      <c r="N260" s="110"/>
    </row>
    <row r="261" spans="1:17" ht="138" customHeight="1" x14ac:dyDescent="0.25">
      <c r="A261" s="178">
        <v>12</v>
      </c>
      <c r="B261" s="178">
        <v>85721</v>
      </c>
      <c r="C261" s="179" t="s">
        <v>137</v>
      </c>
      <c r="D261" s="178" t="s">
        <v>411</v>
      </c>
      <c r="E261" s="178" t="s">
        <v>229</v>
      </c>
      <c r="F261" s="178" t="s">
        <v>115</v>
      </c>
      <c r="G261" s="180">
        <v>1</v>
      </c>
      <c r="H261" s="181">
        <v>45261</v>
      </c>
      <c r="I261" s="180">
        <v>0</v>
      </c>
      <c r="J261" s="182">
        <v>0</v>
      </c>
      <c r="K261" s="160">
        <v>96.995000000000005</v>
      </c>
      <c r="L261" s="160">
        <v>0</v>
      </c>
      <c r="M261" s="160">
        <v>0</v>
      </c>
      <c r="N261" s="110"/>
    </row>
    <row r="262" spans="1:17" ht="69.75" customHeight="1" x14ac:dyDescent="0.25">
      <c r="A262" s="48" t="s">
        <v>94</v>
      </c>
      <c r="B262" s="41" t="s">
        <v>85</v>
      </c>
      <c r="C262" s="48" t="s">
        <v>85</v>
      </c>
      <c r="D262" s="47" t="s">
        <v>218</v>
      </c>
      <c r="E262" s="41" t="s">
        <v>107</v>
      </c>
      <c r="F262" s="41" t="s">
        <v>115</v>
      </c>
      <c r="G262" s="45">
        <v>1</v>
      </c>
      <c r="H262" s="48" t="s">
        <v>85</v>
      </c>
      <c r="I262" s="45">
        <v>0</v>
      </c>
      <c r="J262" s="49">
        <v>0</v>
      </c>
      <c r="K262" s="87">
        <f>K263+K264</f>
        <v>33847.293999999994</v>
      </c>
      <c r="L262" s="87">
        <f>L263+L264</f>
        <v>0</v>
      </c>
      <c r="M262" s="87">
        <f>M263+M264</f>
        <v>0</v>
      </c>
      <c r="N262" s="110"/>
    </row>
    <row r="263" spans="1:17" ht="24.95" customHeight="1" x14ac:dyDescent="0.25">
      <c r="A263" s="195" t="s">
        <v>94</v>
      </c>
      <c r="B263" s="27" t="s">
        <v>201</v>
      </c>
      <c r="C263" s="195" t="s">
        <v>148</v>
      </c>
      <c r="D263" s="207" t="s">
        <v>322</v>
      </c>
      <c r="E263" s="195" t="s">
        <v>107</v>
      </c>
      <c r="F263" s="195" t="s">
        <v>115</v>
      </c>
      <c r="G263" s="202">
        <v>1</v>
      </c>
      <c r="H263" s="191">
        <v>45261</v>
      </c>
      <c r="I263" s="202">
        <v>0</v>
      </c>
      <c r="J263" s="202">
        <v>0</v>
      </c>
      <c r="K263" s="86">
        <v>25636.03</v>
      </c>
      <c r="L263" s="86">
        <v>0</v>
      </c>
      <c r="M263" s="86">
        <v>0</v>
      </c>
      <c r="N263" s="110"/>
    </row>
    <row r="264" spans="1:17" ht="24.95" customHeight="1" x14ac:dyDescent="0.25">
      <c r="A264" s="201"/>
      <c r="B264" s="27" t="s">
        <v>233</v>
      </c>
      <c r="C264" s="201" t="s">
        <v>148</v>
      </c>
      <c r="D264" s="208"/>
      <c r="E264" s="201" t="s">
        <v>107</v>
      </c>
      <c r="F264" s="201" t="s">
        <v>115</v>
      </c>
      <c r="G264" s="201"/>
      <c r="H264" s="201"/>
      <c r="I264" s="201">
        <v>0</v>
      </c>
      <c r="J264" s="201">
        <v>0</v>
      </c>
      <c r="K264" s="86">
        <v>8211.2639999999992</v>
      </c>
      <c r="L264" s="86">
        <v>0</v>
      </c>
      <c r="M264" s="86">
        <v>0</v>
      </c>
      <c r="N264" s="117"/>
    </row>
    <row r="265" spans="1:17" ht="48.75" customHeight="1" x14ac:dyDescent="0.25">
      <c r="A265" s="82">
        <v>14</v>
      </c>
      <c r="B265" s="82" t="s">
        <v>85</v>
      </c>
      <c r="C265" s="82" t="s">
        <v>85</v>
      </c>
      <c r="D265" s="64" t="s">
        <v>287</v>
      </c>
      <c r="E265" s="64" t="s">
        <v>107</v>
      </c>
      <c r="F265" s="64" t="s">
        <v>115</v>
      </c>
      <c r="G265" s="64">
        <f>G266</f>
        <v>12</v>
      </c>
      <c r="H265" s="75" t="s">
        <v>85</v>
      </c>
      <c r="I265" s="83">
        <f t="shared" ref="I265:M265" si="19">I266</f>
        <v>0</v>
      </c>
      <c r="J265" s="65">
        <f t="shared" si="19"/>
        <v>0</v>
      </c>
      <c r="K265" s="93">
        <f t="shared" si="19"/>
        <v>217420.72</v>
      </c>
      <c r="L265" s="93">
        <f t="shared" si="19"/>
        <v>0</v>
      </c>
      <c r="M265" s="93">
        <f t="shared" si="19"/>
        <v>0</v>
      </c>
      <c r="N265" s="117"/>
    </row>
    <row r="266" spans="1:17" ht="66.75" customHeight="1" x14ac:dyDescent="0.25">
      <c r="A266" s="39">
        <v>14</v>
      </c>
      <c r="B266" s="39">
        <v>53330</v>
      </c>
      <c r="C266" s="41" t="s">
        <v>85</v>
      </c>
      <c r="D266" s="41" t="s">
        <v>288</v>
      </c>
      <c r="E266" s="41" t="s">
        <v>107</v>
      </c>
      <c r="F266" s="41" t="s">
        <v>115</v>
      </c>
      <c r="G266" s="41">
        <f>G267+G269+G272+G270</f>
        <v>12</v>
      </c>
      <c r="H266" s="43" t="s">
        <v>85</v>
      </c>
      <c r="I266" s="49">
        <f t="shared" ref="I266:M266" si="20">I267+I269+I272</f>
        <v>0</v>
      </c>
      <c r="J266" s="48">
        <f t="shared" si="20"/>
        <v>0</v>
      </c>
      <c r="K266" s="94">
        <f>K267+K269+K272+K268+K270+K271</f>
        <v>217420.72</v>
      </c>
      <c r="L266" s="94">
        <f t="shared" si="20"/>
        <v>0</v>
      </c>
      <c r="M266" s="171">
        <f t="shared" si="20"/>
        <v>0</v>
      </c>
      <c r="N266" s="172"/>
      <c r="O266" s="155"/>
      <c r="P266" s="155"/>
      <c r="Q266" s="161"/>
    </row>
    <row r="267" spans="1:17" ht="45" customHeight="1" x14ac:dyDescent="0.25">
      <c r="A267" s="189">
        <v>14</v>
      </c>
      <c r="B267" s="189">
        <v>53330</v>
      </c>
      <c r="C267" s="27" t="s">
        <v>286</v>
      </c>
      <c r="D267" s="189" t="s">
        <v>379</v>
      </c>
      <c r="E267" s="189" t="s">
        <v>107</v>
      </c>
      <c r="F267" s="189" t="s">
        <v>115</v>
      </c>
      <c r="G267" s="189">
        <v>4</v>
      </c>
      <c r="H267" s="191">
        <v>45261</v>
      </c>
      <c r="I267" s="193">
        <v>0</v>
      </c>
      <c r="J267" s="195" t="s">
        <v>276</v>
      </c>
      <c r="K267" s="146">
        <v>11855.55</v>
      </c>
      <c r="L267" s="146">
        <v>0</v>
      </c>
      <c r="M267" s="146">
        <v>0</v>
      </c>
      <c r="N267" s="118"/>
    </row>
    <row r="268" spans="1:17" ht="45" customHeight="1" x14ac:dyDescent="0.25">
      <c r="A268" s="190"/>
      <c r="B268" s="190"/>
      <c r="C268" s="27" t="s">
        <v>154</v>
      </c>
      <c r="D268" s="190"/>
      <c r="E268" s="190"/>
      <c r="F268" s="190"/>
      <c r="G268" s="190"/>
      <c r="H268" s="192"/>
      <c r="I268" s="194"/>
      <c r="J268" s="196"/>
      <c r="K268" s="146">
        <v>24583.904999999999</v>
      </c>
      <c r="L268" s="146">
        <v>0</v>
      </c>
      <c r="M268" s="146">
        <v>0</v>
      </c>
      <c r="N268" s="118"/>
    </row>
    <row r="269" spans="1:17" ht="171.75" customHeight="1" x14ac:dyDescent="0.25">
      <c r="A269" s="27">
        <v>14</v>
      </c>
      <c r="B269" s="27">
        <v>53330</v>
      </c>
      <c r="C269" s="27" t="s">
        <v>154</v>
      </c>
      <c r="D269" s="27" t="s">
        <v>380</v>
      </c>
      <c r="E269" s="27" t="s">
        <v>107</v>
      </c>
      <c r="F269" s="27" t="s">
        <v>115</v>
      </c>
      <c r="G269" s="27">
        <v>5</v>
      </c>
      <c r="H269" s="98">
        <v>45261</v>
      </c>
      <c r="I269" s="101">
        <v>0</v>
      </c>
      <c r="J269" s="28" t="s">
        <v>276</v>
      </c>
      <c r="K269" s="146">
        <v>159341.26500000001</v>
      </c>
      <c r="L269" s="146">
        <v>0</v>
      </c>
      <c r="M269" s="146">
        <v>0</v>
      </c>
      <c r="N269" s="118"/>
    </row>
    <row r="270" spans="1:17" ht="35.25" customHeight="1" x14ac:dyDescent="0.25">
      <c r="A270" s="189">
        <v>14</v>
      </c>
      <c r="B270" s="189">
        <v>53330</v>
      </c>
      <c r="C270" s="176" t="s">
        <v>148</v>
      </c>
      <c r="D270" s="189" t="s">
        <v>378</v>
      </c>
      <c r="E270" s="189" t="s">
        <v>107</v>
      </c>
      <c r="F270" s="189" t="s">
        <v>115</v>
      </c>
      <c r="G270" s="189">
        <v>2</v>
      </c>
      <c r="H270" s="191">
        <v>45261</v>
      </c>
      <c r="I270" s="193">
        <v>0</v>
      </c>
      <c r="J270" s="195" t="s">
        <v>276</v>
      </c>
      <c r="K270" s="146">
        <v>2586.6799999999998</v>
      </c>
      <c r="L270" s="146">
        <v>0</v>
      </c>
      <c r="M270" s="146">
        <v>0</v>
      </c>
      <c r="N270" s="118"/>
    </row>
    <row r="271" spans="1:17" ht="36.75" customHeight="1" x14ac:dyDescent="0.25">
      <c r="A271" s="190"/>
      <c r="B271" s="190"/>
      <c r="C271" s="184" t="s">
        <v>154</v>
      </c>
      <c r="D271" s="190"/>
      <c r="E271" s="190"/>
      <c r="F271" s="190"/>
      <c r="G271" s="190"/>
      <c r="H271" s="192"/>
      <c r="I271" s="194"/>
      <c r="J271" s="196"/>
      <c r="K271" s="146">
        <v>6053.32</v>
      </c>
      <c r="L271" s="146">
        <v>0</v>
      </c>
      <c r="M271" s="146">
        <v>0</v>
      </c>
      <c r="N271" s="118"/>
    </row>
    <row r="272" spans="1:17" ht="97.5" customHeight="1" x14ac:dyDescent="0.25">
      <c r="A272" s="27">
        <v>14</v>
      </c>
      <c r="B272" s="27">
        <v>53330</v>
      </c>
      <c r="C272" s="27" t="s">
        <v>137</v>
      </c>
      <c r="D272" s="27" t="s">
        <v>289</v>
      </c>
      <c r="E272" s="27" t="s">
        <v>107</v>
      </c>
      <c r="F272" s="27" t="s">
        <v>115</v>
      </c>
      <c r="G272" s="27">
        <v>1</v>
      </c>
      <c r="H272" s="98">
        <v>45261</v>
      </c>
      <c r="I272" s="101">
        <v>0</v>
      </c>
      <c r="J272" s="28" t="s">
        <v>276</v>
      </c>
      <c r="K272" s="146">
        <v>13000</v>
      </c>
      <c r="L272" s="146">
        <v>0</v>
      </c>
      <c r="M272" s="146">
        <v>0</v>
      </c>
      <c r="N272" s="119"/>
    </row>
    <row r="273" spans="1:13" x14ac:dyDescent="0.25">
      <c r="A273" s="197"/>
      <c r="B273" s="198"/>
      <c r="C273" s="198"/>
      <c r="D273" s="198"/>
      <c r="E273" s="198"/>
      <c r="F273" s="198"/>
      <c r="G273" s="198"/>
      <c r="H273" s="198"/>
      <c r="I273" s="198"/>
      <c r="J273" s="198"/>
      <c r="K273" s="198"/>
      <c r="L273" s="198"/>
      <c r="M273" s="198"/>
    </row>
  </sheetData>
  <autoFilter ref="A11:M263" xr:uid="{00000000-0009-0000-0000-000002000000}"/>
  <mergeCells count="157">
    <mergeCell ref="J239:J240"/>
    <mergeCell ref="K239:K240"/>
    <mergeCell ref="L239:L240"/>
    <mergeCell ref="M239:M240"/>
    <mergeCell ref="D239:D240"/>
    <mergeCell ref="C239:C240"/>
    <mergeCell ref="B239:B240"/>
    <mergeCell ref="A239:A240"/>
    <mergeCell ref="E239:E240"/>
    <mergeCell ref="F239:F240"/>
    <mergeCell ref="G239:G240"/>
    <mergeCell ref="H239:H240"/>
    <mergeCell ref="I239:I240"/>
    <mergeCell ref="K231:K232"/>
    <mergeCell ref="L231:L232"/>
    <mergeCell ref="M231:M232"/>
    <mergeCell ref="H31:H33"/>
    <mergeCell ref="I31:I33"/>
    <mergeCell ref="J31:J33"/>
    <mergeCell ref="K31:K33"/>
    <mergeCell ref="L31:L33"/>
    <mergeCell ref="M31:M33"/>
    <mergeCell ref="A231:A232"/>
    <mergeCell ref="B231:B232"/>
    <mergeCell ref="C231:C232"/>
    <mergeCell ref="D231:D232"/>
    <mergeCell ref="J1:M1"/>
    <mergeCell ref="J2:M2"/>
    <mergeCell ref="J3:M3"/>
    <mergeCell ref="A4:M4"/>
    <mergeCell ref="A5:M5"/>
    <mergeCell ref="K74:K76"/>
    <mergeCell ref="L74:L76"/>
    <mergeCell ref="K7:M7"/>
    <mergeCell ref="K8:K10"/>
    <mergeCell ref="L8:L10"/>
    <mergeCell ref="M8:M10"/>
    <mergeCell ref="M13:M14"/>
    <mergeCell ref="K13:K14"/>
    <mergeCell ref="L13:L14"/>
    <mergeCell ref="M74:M76"/>
    <mergeCell ref="A7:A10"/>
    <mergeCell ref="B7:B10"/>
    <mergeCell ref="E6:H6"/>
    <mergeCell ref="C7:C10"/>
    <mergeCell ref="D7:D10"/>
    <mergeCell ref="E7:J7"/>
    <mergeCell ref="E8:E10"/>
    <mergeCell ref="F8:F10"/>
    <mergeCell ref="J104:J107"/>
    <mergeCell ref="M113:M114"/>
    <mergeCell ref="K104:K107"/>
    <mergeCell ref="K118:K119"/>
    <mergeCell ref="K113:K114"/>
    <mergeCell ref="L113:L114"/>
    <mergeCell ref="M104:M107"/>
    <mergeCell ref="L104:L107"/>
    <mergeCell ref="E31:E33"/>
    <mergeCell ref="F31:F33"/>
    <mergeCell ref="G31:G33"/>
    <mergeCell ref="G8:J8"/>
    <mergeCell ref="I9:I10"/>
    <mergeCell ref="J9:J10"/>
    <mergeCell ref="G9:H9"/>
    <mergeCell ref="C203:C205"/>
    <mergeCell ref="C104:C107"/>
    <mergeCell ref="C118:C119"/>
    <mergeCell ref="C194:C195"/>
    <mergeCell ref="H104:H107"/>
    <mergeCell ref="I104:I107"/>
    <mergeCell ref="K203:K205"/>
    <mergeCell ref="L203:L205"/>
    <mergeCell ref="M203:M205"/>
    <mergeCell ref="K141:K142"/>
    <mergeCell ref="L141:L142"/>
    <mergeCell ref="M141:M142"/>
    <mergeCell ref="M118:M119"/>
    <mergeCell ref="L118:L119"/>
    <mergeCell ref="E104:E107"/>
    <mergeCell ref="F104:F107"/>
    <mergeCell ref="G104:G107"/>
    <mergeCell ref="D192:D193"/>
    <mergeCell ref="B74:B76"/>
    <mergeCell ref="C74:C76"/>
    <mergeCell ref="D74:D76"/>
    <mergeCell ref="A74:A76"/>
    <mergeCell ref="D104:D107"/>
    <mergeCell ref="A104:A107"/>
    <mergeCell ref="B104:B107"/>
    <mergeCell ref="D13:D14"/>
    <mergeCell ref="C13:C14"/>
    <mergeCell ref="B13:B14"/>
    <mergeCell ref="A13:A14"/>
    <mergeCell ref="A15:A16"/>
    <mergeCell ref="B15:B16"/>
    <mergeCell ref="C15:C16"/>
    <mergeCell ref="D15:D16"/>
    <mergeCell ref="A31:A33"/>
    <mergeCell ref="B31:B33"/>
    <mergeCell ref="C31:C33"/>
    <mergeCell ref="D31:D33"/>
    <mergeCell ref="A113:A114"/>
    <mergeCell ref="B113:B114"/>
    <mergeCell ref="C113:C114"/>
    <mergeCell ref="D113:D114"/>
    <mergeCell ref="D118:D119"/>
    <mergeCell ref="B118:B119"/>
    <mergeCell ref="A192:A193"/>
    <mergeCell ref="B192:B193"/>
    <mergeCell ref="A118:A119"/>
    <mergeCell ref="A141:A142"/>
    <mergeCell ref="B141:B142"/>
    <mergeCell ref="C141:C142"/>
    <mergeCell ref="D141:D142"/>
    <mergeCell ref="C192:C193"/>
    <mergeCell ref="A273:M273"/>
    <mergeCell ref="D120:D121"/>
    <mergeCell ref="C120:C121"/>
    <mergeCell ref="B120:B121"/>
    <mergeCell ref="A120:A121"/>
    <mergeCell ref="H263:H264"/>
    <mergeCell ref="E194:E195"/>
    <mergeCell ref="F194:F195"/>
    <mergeCell ref="G194:G195"/>
    <mergeCell ref="I194:I195"/>
    <mergeCell ref="J194:J195"/>
    <mergeCell ref="H194:H195"/>
    <mergeCell ref="G263:G264"/>
    <mergeCell ref="I263:I264"/>
    <mergeCell ref="J263:J264"/>
    <mergeCell ref="A203:A205"/>
    <mergeCell ref="D203:D205"/>
    <mergeCell ref="B203:B205"/>
    <mergeCell ref="A194:A195"/>
    <mergeCell ref="A263:A264"/>
    <mergeCell ref="C263:C264"/>
    <mergeCell ref="E263:E264"/>
    <mergeCell ref="F263:F264"/>
    <mergeCell ref="D263:D264"/>
    <mergeCell ref="A267:A268"/>
    <mergeCell ref="B267:B268"/>
    <mergeCell ref="D267:D268"/>
    <mergeCell ref="E267:E268"/>
    <mergeCell ref="F267:F268"/>
    <mergeCell ref="G267:G268"/>
    <mergeCell ref="H267:H268"/>
    <mergeCell ref="I267:I268"/>
    <mergeCell ref="J267:J268"/>
    <mergeCell ref="A270:A271"/>
    <mergeCell ref="B270:B271"/>
    <mergeCell ref="D270:D271"/>
    <mergeCell ref="E270:E271"/>
    <mergeCell ref="F270:F271"/>
    <mergeCell ref="G270:G271"/>
    <mergeCell ref="H270:H271"/>
    <mergeCell ref="I270:I271"/>
    <mergeCell ref="J270:J271"/>
  </mergeCells>
  <phoneticPr fontId="8" type="noConversion"/>
  <pageMargins left="0.7" right="0.7" top="0.75" bottom="0.75" header="0.3" footer="0.3"/>
  <pageSetup paperSize="9" scale="53" fitToHeight="0" orientation="landscape" r:id="rId1"/>
  <headerFooter differentFirst="1">
    <oddHeader>&amp;C&amp;P</oddHeader>
    <firstHeader xml:space="preserve">&amp;C&amp;K00+0001
</firstHeader>
  </headerFooter>
  <rowBreaks count="18" manualBreakCount="18">
    <brk id="23" max="12" man="1"/>
    <brk id="33" max="12" man="1"/>
    <brk id="40" max="12" man="1"/>
    <brk id="53" max="12" man="1"/>
    <brk id="65" max="12" man="1"/>
    <brk id="91" max="12" man="1"/>
    <brk id="110" max="12" man="1"/>
    <brk id="126" max="12" man="1"/>
    <brk id="139" max="12" man="1"/>
    <brk id="150" max="12" man="1"/>
    <brk id="163" max="12" man="1"/>
    <brk id="184" max="12" man="1"/>
    <brk id="194" max="12" man="1"/>
    <brk id="206" max="12" man="1"/>
    <brk id="221" max="12" man="1"/>
    <brk id="238" max="12" man="1"/>
    <brk id="243" max="12" man="1"/>
    <brk id="259"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пример</vt:lpstr>
      <vt:lpstr>квартальный отчет Вариант 1</vt:lpstr>
      <vt:lpstr>проект Плана реализации</vt:lpstr>
      <vt:lpstr>'проект Плана реализации'!Область_печати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Охотникова</dc:creator>
  <cp:lastModifiedBy>Гончарова Светлана Анатольевна</cp:lastModifiedBy>
  <cp:lastPrinted>2023-12-26T07:21:55Z</cp:lastPrinted>
  <dcterms:created xsi:type="dcterms:W3CDTF">2020-09-17T13:48:54Z</dcterms:created>
  <dcterms:modified xsi:type="dcterms:W3CDTF">2023-12-26T09:24:21Z</dcterms:modified>
</cp:coreProperties>
</file>